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20" yWindow="-120" windowWidth="19440" windowHeight="12240"/>
  </bookViews>
  <sheets>
    <sheet name="Presupuesto mensual personal" sheetId="1" r:id="rId1"/>
  </sheets>
  <calcPr calcId="145621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1" l="1"/>
  <c r="E15" i="1"/>
  <c r="E14" i="1"/>
  <c r="E32" i="1"/>
  <c r="J30" i="1"/>
  <c r="J37" i="1"/>
  <c r="E39" i="1"/>
  <c r="J53" i="1"/>
  <c r="J54" i="1"/>
  <c r="J55" i="1"/>
  <c r="J56" i="1"/>
  <c r="J47" i="1"/>
  <c r="J48" i="1"/>
  <c r="J49" i="1"/>
  <c r="J41" i="1"/>
  <c r="J42" i="1"/>
  <c r="J43" i="1"/>
  <c r="J34" i="1"/>
  <c r="J35" i="1"/>
  <c r="J36" i="1"/>
  <c r="J25" i="1"/>
  <c r="J26" i="1"/>
  <c r="J27" i="1"/>
  <c r="J28" i="1"/>
  <c r="J29" i="1"/>
  <c r="J13" i="1"/>
  <c r="J14" i="1"/>
  <c r="J15" i="1"/>
  <c r="J16" i="1"/>
  <c r="J17" i="1"/>
  <c r="J18" i="1"/>
  <c r="J19" i="1"/>
  <c r="J20" i="1"/>
  <c r="J21" i="1"/>
  <c r="E57" i="1"/>
  <c r="E58" i="1"/>
  <c r="E59" i="1"/>
  <c r="E60" i="1"/>
  <c r="E61" i="1"/>
  <c r="E62" i="1"/>
  <c r="E63" i="1"/>
  <c r="E49" i="1"/>
  <c r="E50" i="1"/>
  <c r="E51" i="1"/>
  <c r="E52" i="1"/>
  <c r="E53" i="1"/>
  <c r="E43" i="1"/>
  <c r="E44" i="1"/>
  <c r="E45" i="1"/>
  <c r="E36" i="1"/>
  <c r="E37" i="1"/>
  <c r="E38" i="1"/>
  <c r="E26" i="1"/>
  <c r="E27" i="1"/>
  <c r="E28" i="1"/>
  <c r="E29" i="1"/>
  <c r="E30" i="1"/>
  <c r="E31" i="1"/>
  <c r="E13" i="1"/>
  <c r="E17" i="1"/>
  <c r="E18" i="1"/>
  <c r="E19" i="1"/>
  <c r="E20" i="1"/>
  <c r="E21" i="1"/>
  <c r="E22" i="1"/>
  <c r="I57" i="1"/>
  <c r="H57" i="1"/>
  <c r="I50" i="1"/>
  <c r="H50" i="1"/>
  <c r="I44" i="1"/>
  <c r="H44" i="1"/>
  <c r="I38" i="1"/>
  <c r="H38" i="1"/>
  <c r="I31" i="1"/>
  <c r="H31" i="1"/>
  <c r="D64" i="1"/>
  <c r="C64" i="1"/>
  <c r="D54" i="1"/>
  <c r="C54" i="1"/>
  <c r="D46" i="1"/>
  <c r="C46" i="1"/>
  <c r="D40" i="1"/>
  <c r="C40" i="1"/>
  <c r="D33" i="1"/>
  <c r="C33" i="1"/>
  <c r="I22" i="1"/>
  <c r="H22" i="1"/>
  <c r="D23" i="1"/>
  <c r="C23" i="1"/>
  <c r="E7" i="1"/>
  <c r="E10" i="1"/>
  <c r="J22" i="1" l="1"/>
  <c r="E64" i="1"/>
  <c r="J61" i="1"/>
  <c r="E23" i="1"/>
  <c r="J59" i="1"/>
  <c r="J57" i="1"/>
  <c r="J50" i="1"/>
  <c r="J44" i="1"/>
  <c r="J38" i="1"/>
  <c r="J31" i="1"/>
  <c r="E54" i="1"/>
  <c r="E46" i="1"/>
  <c r="E40" i="1"/>
  <c r="E33" i="1"/>
  <c r="J7" i="1" l="1"/>
  <c r="J63" i="1"/>
  <c r="J5" i="1"/>
  <c r="J9" i="1" l="1"/>
</calcChain>
</file>

<file path=xl/sharedStrings.xml><?xml version="1.0" encoding="utf-8"?>
<sst xmlns="http://schemas.openxmlformats.org/spreadsheetml/2006/main" count="140" uniqueCount="79">
  <si>
    <t>Presupuesto mensual personal</t>
  </si>
  <si>
    <t>INGRESOS MENSUALES PREVISTOS</t>
  </si>
  <si>
    <t>INGRESOS MENSUALES REALES</t>
  </si>
  <si>
    <t>ALOJAMIENTO</t>
  </si>
  <si>
    <t>Hipoteca o alquiler</t>
  </si>
  <si>
    <t>Teléfono</t>
  </si>
  <si>
    <t>Electricidad</t>
  </si>
  <si>
    <t>Gas</t>
  </si>
  <si>
    <t>Agua y alcantarillado</t>
  </si>
  <si>
    <t>Recogida de residuos</t>
  </si>
  <si>
    <t>Mantenimiento o reparaciones</t>
  </si>
  <si>
    <t>Suministros</t>
  </si>
  <si>
    <t>Otros</t>
  </si>
  <si>
    <t>Total</t>
  </si>
  <si>
    <t>TRANSPORTE</t>
  </si>
  <si>
    <t>Pago del vehículo</t>
  </si>
  <si>
    <t>Seguro</t>
  </si>
  <si>
    <t>Combustible</t>
  </si>
  <si>
    <t>Mantenimiento</t>
  </si>
  <si>
    <t>SEGURO</t>
  </si>
  <si>
    <t>Hogar</t>
  </si>
  <si>
    <t>Salud</t>
  </si>
  <si>
    <t>Vida</t>
  </si>
  <si>
    <t>COMIDA</t>
  </si>
  <si>
    <t>Alimentos</t>
  </si>
  <si>
    <t>Restaurantes</t>
  </si>
  <si>
    <t>Juguetes</t>
  </si>
  <si>
    <t>CUIDADO PERSONAL</t>
  </si>
  <si>
    <t>Pelo y uñas</t>
  </si>
  <si>
    <t>Ropa</t>
  </si>
  <si>
    <t>Gimnasio</t>
  </si>
  <si>
    <t>Tasas o cuotas de la organización</t>
  </si>
  <si>
    <t>Ingreso 1</t>
  </si>
  <si>
    <t>Ingresos adicionales</t>
  </si>
  <si>
    <t>Total de ingresos mensuales</t>
  </si>
  <si>
    <t>Costo previsto</t>
  </si>
  <si>
    <t>Costo real</t>
  </si>
  <si>
    <t>Diferencia</t>
  </si>
  <si>
    <t>SALDO ESTIMADO (ingresos estimados menos gastos)</t>
  </si>
  <si>
    <t>SALDO REAL (ingresos reales menos gastos)</t>
  </si>
  <si>
    <t>DIFERENCIA (real menos estimado)</t>
  </si>
  <si>
    <t>ENTRETENIMIENTO</t>
  </si>
  <si>
    <t>CD</t>
  </si>
  <si>
    <t>Películas</t>
  </si>
  <si>
    <t>Conciertos</t>
  </si>
  <si>
    <t>Eventos deportivos</t>
  </si>
  <si>
    <t>Teatro</t>
  </si>
  <si>
    <t>PRÉSTAMOS</t>
  </si>
  <si>
    <t>Personal</t>
  </si>
  <si>
    <t>Estudiante</t>
  </si>
  <si>
    <t>Tarjeta de crédito</t>
  </si>
  <si>
    <t>IMPUESTOS</t>
  </si>
  <si>
    <t>Federales</t>
  </si>
  <si>
    <t>Estatales</t>
  </si>
  <si>
    <t>Locales</t>
  </si>
  <si>
    <t>AHORROS O INVERSIONES</t>
  </si>
  <si>
    <t>REGALOS Y DONACIONES</t>
  </si>
  <si>
    <t>Organización benéfica 1</t>
  </si>
  <si>
    <t>Organización benéfica 2</t>
  </si>
  <si>
    <t>Organización benéfica 3</t>
  </si>
  <si>
    <t>LEGAL</t>
  </si>
  <si>
    <t>Abogados</t>
  </si>
  <si>
    <t>Pensión alimenticia</t>
  </si>
  <si>
    <t>Pagos por retención o fallo</t>
  </si>
  <si>
    <t>GASTO REAL TOTAL</t>
  </si>
  <si>
    <t>DIFERENCIA TOTAL</t>
  </si>
  <si>
    <t>Streaming (Netflix u otro)</t>
  </si>
  <si>
    <t>Televisión por cable, Internet</t>
  </si>
  <si>
    <t>Médicos y medicinas</t>
  </si>
  <si>
    <t>Tintorería, lavandería</t>
  </si>
  <si>
    <t>Plan de Retiro (ProtectSenior)</t>
  </si>
  <si>
    <t>Cuenta de inversión (Invermax)</t>
  </si>
  <si>
    <t>Gastos de taxi o bus o Uber</t>
  </si>
  <si>
    <t>Licencias, Pasaporte, etc</t>
  </si>
  <si>
    <t>COSTO PREVISTO TOTAL</t>
  </si>
  <si>
    <t>NIÑOS</t>
  </si>
  <si>
    <t>Colegiatura</t>
  </si>
  <si>
    <t>Material Educativo, libros, Computadora</t>
  </si>
  <si>
    <t>Cuidados Infantiles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</si>
</sst>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5" formatCode="_-* #,##0\ &quot;€&quot;_-;\-* #,##0\ &quot;€&quot;_-;_-* &quot;-&quot;\ &quot;€&quot;_-;_-@_-"/>
    <numFmt numFmtId="166" formatCode="_-* #,##0.00\ &quot;€&quot;_-;\-* #,##0.00\ &quot;€&quot;_-;_-* &quot;-&quot;??\ &quot;€&quot;_-;_-@_-"/>
    <numFmt numFmtId="167" formatCode="_(* #,##0_);_(* \(#,##0\);_(* &quot;-&quot;_);_(@_)"/>
    <numFmt numFmtId="168" formatCode="_(* #,##0.00_);_(* \(#,##0.00\);_(* &quot;-&quot;??_);_(@_)"/>
    <numFmt numFmtId="173" formatCode="&quot;$&quot;#,##0.00"/>
  </numFmts>
  <fonts count="30" x14ac:knownFonts="1">
    <font>
      <sz val="10"/>
      <color theme="1"/>
      <name val="Microsoft Sans Serif"/>
      <family val="2"/>
      <scheme val="minor"/>
    </font>
    <font>
      <sz val="11"/>
      <color theme="1"/>
      <name val="Microsoft Sans Serif"/>
      <family val="2"/>
      <scheme val="minor"/>
    </font>
    <font>
      <sz val="8"/>
      <color theme="1"/>
      <name val="Arial"/>
      <family val="2"/>
    </font>
    <font>
      <sz val="30"/>
      <color indexed="63"/>
      <name val="Microsoft Sans Serif"/>
      <family val="2"/>
      <scheme val="minor"/>
    </font>
    <font>
      <sz val="10"/>
      <color indexed="63"/>
      <name val="Microsoft Sans Serif"/>
      <family val="2"/>
      <scheme val="minor"/>
    </font>
    <font>
      <b/>
      <sz val="10"/>
      <color indexed="63"/>
      <name val="Microsoft Sans Serif"/>
      <family val="2"/>
      <scheme val="minor"/>
    </font>
    <font>
      <sz val="10"/>
      <name val="Microsoft Sans Serif"/>
      <family val="2"/>
      <scheme val="minor"/>
    </font>
    <font>
      <b/>
      <sz val="10"/>
      <name val="Microsoft Sans Serif"/>
      <family val="2"/>
      <scheme val="minor"/>
    </font>
    <font>
      <b/>
      <sz val="10"/>
      <color theme="3"/>
      <name val="Microsoft Sans Serif"/>
      <family val="2"/>
      <scheme val="minor"/>
    </font>
    <font>
      <b/>
      <sz val="10"/>
      <color theme="4"/>
      <name val="Microsoft Sans Serif"/>
      <family val="2"/>
      <scheme val="minor"/>
    </font>
    <font>
      <sz val="10"/>
      <color theme="3"/>
      <name val="Microsoft Sans Serif"/>
      <family val="2"/>
      <scheme val="minor"/>
    </font>
    <font>
      <sz val="10"/>
      <color theme="4"/>
      <name val="Microsoft Sans Serif"/>
      <family val="2"/>
      <scheme val="minor"/>
    </font>
    <font>
      <sz val="30"/>
      <color theme="3"/>
      <name val="Franklin Gothic Demi"/>
      <family val="2"/>
      <scheme val="major"/>
    </font>
    <font>
      <sz val="10"/>
      <color theme="1"/>
      <name val="Microsoft Sans Serif"/>
      <family val="2"/>
      <scheme val="minor"/>
    </font>
    <font>
      <sz val="18"/>
      <color theme="3"/>
      <name val="Franklin Gothic Demi"/>
      <family val="2"/>
      <scheme val="major"/>
    </font>
    <font>
      <b/>
      <sz val="15"/>
      <color theme="3"/>
      <name val="Microsoft Sans Serif"/>
      <family val="2"/>
      <scheme val="minor"/>
    </font>
    <font>
      <b/>
      <sz val="13"/>
      <color theme="3"/>
      <name val="Microsoft Sans Serif"/>
      <family val="2"/>
      <scheme val="minor"/>
    </font>
    <font>
      <b/>
      <sz val="11"/>
      <color theme="3"/>
      <name val="Microsoft Sans Serif"/>
      <family val="2"/>
      <scheme val="minor"/>
    </font>
    <font>
      <sz val="11"/>
      <color rgb="FF006100"/>
      <name val="Microsoft Sans Serif"/>
      <family val="2"/>
      <scheme val="minor"/>
    </font>
    <font>
      <sz val="11"/>
      <color rgb="FF9C0006"/>
      <name val="Microsoft Sans Serif"/>
      <family val="2"/>
      <scheme val="minor"/>
    </font>
    <font>
      <sz val="11"/>
      <color rgb="FF9C5700"/>
      <name val="Microsoft Sans Serif"/>
      <family val="2"/>
      <scheme val="minor"/>
    </font>
    <font>
      <sz val="11"/>
      <color rgb="FF3F3F76"/>
      <name val="Microsoft Sans Serif"/>
      <family val="2"/>
      <scheme val="minor"/>
    </font>
    <font>
      <b/>
      <sz val="11"/>
      <color rgb="FF3F3F3F"/>
      <name val="Microsoft Sans Serif"/>
      <family val="2"/>
      <scheme val="minor"/>
    </font>
    <font>
      <b/>
      <sz val="11"/>
      <color rgb="FFFA7D00"/>
      <name val="Microsoft Sans Serif"/>
      <family val="2"/>
      <scheme val="minor"/>
    </font>
    <font>
      <sz val="11"/>
      <color rgb="FFFA7D00"/>
      <name val="Microsoft Sans Serif"/>
      <family val="2"/>
      <scheme val="minor"/>
    </font>
    <font>
      <b/>
      <sz val="11"/>
      <color theme="0"/>
      <name val="Microsoft Sans Serif"/>
      <family val="2"/>
      <scheme val="minor"/>
    </font>
    <font>
      <sz val="11"/>
      <color rgb="FFFF0000"/>
      <name val="Microsoft Sans Serif"/>
      <family val="2"/>
      <scheme val="minor"/>
    </font>
    <font>
      <i/>
      <sz val="11"/>
      <color rgb="FF7F7F7F"/>
      <name val="Microsoft Sans Serif"/>
      <family val="2"/>
      <scheme val="minor"/>
    </font>
    <font>
      <b/>
      <sz val="11"/>
      <color theme="1"/>
      <name val="Microsoft Sans Serif"/>
      <family val="2"/>
      <scheme val="minor"/>
    </font>
    <font>
      <sz val="11"/>
      <color theme="0"/>
      <name val="Microsoft Sans Serif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/>
      <right/>
      <top style="thin">
        <color theme="3"/>
      </top>
      <bottom/>
      <diagonal/>
    </border>
    <border>
      <left/>
      <right/>
      <top style="medium">
        <color theme="3"/>
      </top>
      <bottom style="medium">
        <color theme="3"/>
      </bottom>
      <diagonal/>
    </border>
    <border>
      <left/>
      <right/>
      <top style="thin">
        <color theme="0"/>
      </top>
      <bottom style="medium">
        <color theme="3"/>
      </bottom>
      <diagonal/>
    </border>
    <border>
      <left/>
      <right/>
      <top style="thin">
        <color theme="0"/>
      </top>
      <bottom style="thin">
        <color theme="3"/>
      </bottom>
      <diagonal/>
    </border>
    <border>
      <left/>
      <right/>
      <top/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0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/>
      <diagonal/>
    </border>
    <border>
      <left/>
      <right style="thin">
        <color theme="3"/>
      </right>
      <top style="medium">
        <color theme="3"/>
      </top>
      <bottom/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/>
      <top style="medium">
        <color theme="0"/>
      </top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3"/>
      </top>
      <bottom style="thin">
        <color theme="0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 style="medium">
        <color theme="4" tint="0.79998168889431442"/>
      </bottom>
      <diagonal/>
    </border>
    <border>
      <left/>
      <right style="medium">
        <color theme="4" tint="0.79998168889431442"/>
      </right>
      <top/>
      <bottom/>
      <diagonal/>
    </border>
    <border>
      <left/>
      <right style="medium">
        <color theme="4" tint="0.79998168889431442"/>
      </right>
      <top/>
      <bottom style="medium">
        <color theme="4" tint="0.79998168889431442"/>
      </bottom>
      <diagonal/>
    </border>
    <border>
      <left/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 style="medium">
        <color theme="4" tint="0.79998168889431442"/>
      </right>
      <top/>
      <bottom style="medium">
        <color theme="4" tint="0.79998168889431442"/>
      </bottom>
      <diagonal/>
    </border>
    <border>
      <left style="medium">
        <color theme="4" tint="0.79998168889431442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4" tint="0.79998168889431442"/>
      </top>
      <bottom/>
      <diagonal/>
    </border>
    <border>
      <left style="medium">
        <color theme="4" tint="0.7999816888943144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/>
      <right/>
      <top style="medium">
        <color theme="6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4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 style="medium">
        <color theme="6" tint="0.79998168889431442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6" tint="0.79998168889431442"/>
      </bottom>
      <diagonal/>
    </border>
    <border>
      <left/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4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4" tint="0.79998168889431442"/>
      </bottom>
      <diagonal/>
    </border>
    <border>
      <left style="medium">
        <color theme="6" tint="0.79998168889431442"/>
      </left>
      <right/>
      <top/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/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8168889431442"/>
      </right>
      <top style="medium">
        <color theme="3"/>
      </top>
      <bottom style="medium">
        <color theme="6" tint="0.79998168889431442"/>
      </bottom>
      <diagonal/>
    </border>
    <border>
      <left style="medium">
        <color theme="4" tint="0.79998168889431442"/>
      </left>
      <right style="medium">
        <color theme="6" tint="0.79998168889431442"/>
      </right>
      <top/>
      <bottom style="medium">
        <color theme="3"/>
      </bottom>
      <diagonal/>
    </border>
    <border>
      <left style="medium">
        <color theme="6" tint="0.79998168889431442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/>
      <bottom/>
      <diagonal/>
    </border>
    <border>
      <left style="medium">
        <color theme="6" tint="0.79998168889431442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6" tint="0.79998168889431442"/>
      </right>
      <top style="medium">
        <color theme="3"/>
      </top>
      <bottom/>
      <diagonal/>
    </border>
    <border>
      <left/>
      <right/>
      <top style="medium">
        <color theme="6" tint="0.79998168889431442"/>
      </top>
      <bottom/>
      <diagonal/>
    </border>
    <border>
      <left/>
      <right style="medium">
        <color theme="6" tint="0.79998168889431442"/>
      </right>
      <top style="medium">
        <color theme="6" tint="0.79998168889431442"/>
      </top>
      <bottom style="medium">
        <color theme="3"/>
      </bottom>
      <diagonal/>
    </border>
    <border>
      <left/>
      <right/>
      <top style="medium">
        <color theme="6" tint="0.79998168889431442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4" tint="0.79998168889431442"/>
      </top>
      <bottom/>
      <diagonal/>
    </border>
    <border>
      <left style="medium">
        <color theme="4" tint="0.79995117038483843"/>
      </left>
      <right style="medium">
        <color theme="4" tint="0.79998168889431442"/>
      </right>
      <top/>
      <bottom/>
      <diagonal/>
    </border>
    <border>
      <left style="medium">
        <color theme="4" tint="0.79998168889431442"/>
      </left>
      <right style="medium">
        <color theme="4" tint="0.79995117038483843"/>
      </right>
      <top/>
      <bottom/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8168889431442"/>
      </right>
      <top style="medium">
        <color theme="3"/>
      </top>
      <bottom style="medium">
        <color theme="3"/>
      </bottom>
      <diagonal/>
    </border>
    <border>
      <left style="medium">
        <color theme="6" tint="0.79998168889431442"/>
      </left>
      <right style="medium">
        <color theme="6" tint="0.79995117038483843"/>
      </right>
      <top style="medium">
        <color theme="3"/>
      </top>
      <bottom style="medium">
        <color theme="3"/>
      </bottom>
      <diagonal/>
    </border>
    <border>
      <left style="medium">
        <color theme="4" tint="0.79998168889431442"/>
      </left>
      <right style="medium">
        <color theme="4" tint="0.79995117038483843"/>
      </right>
      <top style="medium">
        <color theme="3"/>
      </top>
      <bottom style="medium">
        <color theme="6" tint="0.7999816888943144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71" applyNumberFormat="0" applyFill="0" applyAlignment="0" applyProtection="0"/>
    <xf numFmtId="0" fontId="16" fillId="0" borderId="72" applyNumberFormat="0" applyFill="0" applyAlignment="0" applyProtection="0"/>
    <xf numFmtId="0" fontId="17" fillId="0" borderId="73" applyNumberFormat="0" applyFill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9" fillId="10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74" applyNumberFormat="0" applyAlignment="0" applyProtection="0"/>
    <xf numFmtId="0" fontId="22" fillId="13" borderId="75" applyNumberFormat="0" applyAlignment="0" applyProtection="0"/>
    <xf numFmtId="0" fontId="23" fillId="13" borderId="74" applyNumberFormat="0" applyAlignment="0" applyProtection="0"/>
    <xf numFmtId="0" fontId="24" fillId="0" borderId="76" applyNumberFormat="0" applyFill="0" applyAlignment="0" applyProtection="0"/>
    <xf numFmtId="0" fontId="25" fillId="14" borderId="77" applyNumberFormat="0" applyAlignment="0" applyProtection="0"/>
    <xf numFmtId="0" fontId="26" fillId="0" borderId="0" applyNumberFormat="0" applyFill="0" applyBorder="0" applyAlignment="0" applyProtection="0"/>
    <xf numFmtId="0" fontId="13" fillId="15" borderId="78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79" applyNumberFormat="0" applyFill="0" applyAlignment="0" applyProtection="0"/>
    <xf numFmtId="0" fontId="29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</cellStyleXfs>
  <cellXfs count="199">
    <xf numFmtId="0" fontId="0" fillId="0" borderId="0" xfId="0"/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wrapText="1" indent="1"/>
    </xf>
    <xf numFmtId="0" fontId="4" fillId="2" borderId="0" xfId="0" applyFont="1" applyFill="1" applyAlignment="1">
      <alignment horizontal="left" vertical="center" wrapText="1" indent="1"/>
    </xf>
    <xf numFmtId="0" fontId="5" fillId="2" borderId="0" xfId="0" applyFont="1" applyFill="1" applyAlignment="1">
      <alignment horizontal="left" vertical="center" wrapText="1" inden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 indent="1"/>
    </xf>
    <xf numFmtId="0" fontId="4" fillId="0" borderId="0" xfId="0" applyFont="1" applyAlignment="1">
      <alignment horizontal="left"/>
    </xf>
    <xf numFmtId="0" fontId="6" fillId="0" borderId="0" xfId="0" applyFont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5" xfId="0" applyFont="1" applyBorder="1" applyAlignment="1">
      <alignment horizontal="left" vertical="center" indent="1"/>
    </xf>
    <xf numFmtId="0" fontId="6" fillId="0" borderId="30" xfId="0" applyFont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 indent="1"/>
    </xf>
    <xf numFmtId="0" fontId="11" fillId="5" borderId="36" xfId="0" applyFont="1" applyFill="1" applyBorder="1" applyAlignment="1">
      <alignment horizontal="center" vertical="center"/>
    </xf>
    <xf numFmtId="0" fontId="11" fillId="5" borderId="37" xfId="0" applyFont="1" applyFill="1" applyBorder="1" applyAlignment="1">
      <alignment horizontal="center" vertical="center"/>
    </xf>
    <xf numFmtId="0" fontId="11" fillId="5" borderId="39" xfId="0" applyFont="1" applyFill="1" applyBorder="1" applyAlignment="1">
      <alignment horizontal="center" vertical="center"/>
    </xf>
    <xf numFmtId="0" fontId="11" fillId="5" borderId="54" xfId="0" applyFont="1" applyFill="1" applyBorder="1" applyAlignment="1">
      <alignment horizontal="center" vertical="center"/>
    </xf>
    <xf numFmtId="0" fontId="11" fillId="5" borderId="59" xfId="0" applyFont="1" applyFill="1" applyBorder="1" applyAlignment="1">
      <alignment horizontal="center" vertical="center"/>
    </xf>
    <xf numFmtId="0" fontId="11" fillId="5" borderId="52" xfId="0" applyFont="1" applyFill="1" applyBorder="1" applyAlignment="1">
      <alignment horizontal="center" vertical="center"/>
    </xf>
    <xf numFmtId="0" fontId="4" fillId="0" borderId="58" xfId="0" applyFont="1" applyBorder="1" applyAlignment="1">
      <alignment horizontal="left" vertical="center"/>
    </xf>
    <xf numFmtId="0" fontId="6" fillId="0" borderId="58" xfId="0" applyFont="1" applyBorder="1" applyAlignment="1">
      <alignment horizontal="left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3" xfId="0" applyFont="1" applyBorder="1" applyAlignment="1">
      <alignment horizontal="left" vertical="center" indent="1" shrinkToFit="1"/>
    </xf>
    <xf numFmtId="0" fontId="10" fillId="3" borderId="34" xfId="0" applyFont="1" applyFill="1" applyBorder="1" applyAlignment="1">
      <alignment horizontal="left" vertical="center" indent="1" shrinkToFit="1"/>
    </xf>
    <xf numFmtId="0" fontId="10" fillId="0" borderId="35" xfId="0" applyFont="1" applyBorder="1" applyAlignment="1">
      <alignment horizontal="left" vertical="center" indent="1" shrinkToFit="1"/>
    </xf>
    <xf numFmtId="0" fontId="10" fillId="3" borderId="28" xfId="0" applyFont="1" applyFill="1" applyBorder="1" applyAlignment="1">
      <alignment horizontal="left" vertical="center" indent="1" shrinkToFit="1"/>
    </xf>
    <xf numFmtId="0" fontId="10" fillId="0" borderId="34" xfId="0" applyFont="1" applyBorder="1" applyAlignment="1">
      <alignment horizontal="left" vertical="center" indent="1" shrinkToFit="1"/>
    </xf>
    <xf numFmtId="0" fontId="10" fillId="4" borderId="30" xfId="0" applyFont="1" applyFill="1" applyBorder="1" applyAlignment="1">
      <alignment horizontal="left" vertical="center" indent="1"/>
    </xf>
    <xf numFmtId="0" fontId="10" fillId="0" borderId="49" xfId="0" applyFont="1" applyBorder="1" applyAlignment="1">
      <alignment horizontal="left" vertical="center" indent="1" shrinkToFit="1"/>
    </xf>
    <xf numFmtId="0" fontId="10" fillId="7" borderId="42" xfId="0" applyFont="1" applyFill="1" applyBorder="1" applyAlignment="1">
      <alignment horizontal="left" vertical="center" indent="1" shrinkToFit="1"/>
    </xf>
    <xf numFmtId="0" fontId="10" fillId="0" borderId="44" xfId="0" applyFont="1" applyBorder="1" applyAlignment="1">
      <alignment horizontal="left" vertical="center" indent="1" shrinkToFit="1"/>
    </xf>
    <xf numFmtId="0" fontId="10" fillId="7" borderId="48" xfId="0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left" vertical="center" indent="1"/>
    </xf>
    <xf numFmtId="0" fontId="10" fillId="0" borderId="28" xfId="0" applyFont="1" applyBorder="1" applyAlignment="1">
      <alignment horizontal="left" vertical="center" indent="1" shrinkToFit="1"/>
    </xf>
    <xf numFmtId="0" fontId="10" fillId="3" borderId="33" xfId="0" applyFont="1" applyFill="1" applyBorder="1" applyAlignment="1">
      <alignment horizontal="left" vertical="center" indent="1" shrinkToFit="1"/>
    </xf>
    <xf numFmtId="0" fontId="10" fillId="7" borderId="43" xfId="0" applyFont="1" applyFill="1" applyBorder="1" applyAlignment="1">
      <alignment horizontal="left" vertical="center" indent="1" shrinkToFit="1"/>
    </xf>
    <xf numFmtId="0" fontId="10" fillId="0" borderId="43" xfId="0" applyFont="1" applyBorder="1" applyAlignment="1">
      <alignment horizontal="left" vertical="center" indent="1" shrinkToFit="1"/>
    </xf>
    <xf numFmtId="0" fontId="10" fillId="0" borderId="42" xfId="0" applyFont="1" applyBorder="1" applyAlignment="1">
      <alignment horizontal="left" vertical="center" indent="1" shrinkToFit="1"/>
    </xf>
    <xf numFmtId="0" fontId="10" fillId="7" borderId="54" xfId="0" applyFont="1" applyFill="1" applyBorder="1" applyAlignment="1">
      <alignment horizontal="left" vertical="center" indent="1" shrinkToFit="1"/>
    </xf>
    <xf numFmtId="0" fontId="10" fillId="3" borderId="30" xfId="0" applyFont="1" applyFill="1" applyBorder="1" applyAlignment="1">
      <alignment horizontal="left" vertical="center" indent="1" shrinkToFit="1"/>
    </xf>
    <xf numFmtId="0" fontId="10" fillId="0" borderId="19" xfId="0" applyFont="1" applyBorder="1" applyAlignment="1">
      <alignment horizontal="left" vertical="center" indent="1" shrinkToFit="1"/>
    </xf>
    <xf numFmtId="0" fontId="10" fillId="7" borderId="61" xfId="0" applyFont="1" applyFill="1" applyBorder="1" applyAlignment="1">
      <alignment horizontal="left" vertical="center" indent="1" shrinkToFit="1"/>
    </xf>
    <xf numFmtId="0" fontId="10" fillId="0" borderId="38" xfId="0" applyFont="1" applyBorder="1" applyAlignment="1">
      <alignment horizontal="left" vertical="center" indent="1" shrinkToFit="1"/>
    </xf>
    <xf numFmtId="0" fontId="10" fillId="7" borderId="15" xfId="0" applyFont="1" applyFill="1" applyBorder="1" applyAlignment="1">
      <alignment horizontal="left" vertical="center" indent="1" shrinkToFit="1"/>
    </xf>
    <xf numFmtId="0" fontId="10" fillId="0" borderId="30" xfId="0" applyFont="1" applyBorder="1" applyAlignment="1">
      <alignment horizontal="center" vertical="center"/>
    </xf>
    <xf numFmtId="0" fontId="10" fillId="0" borderId="60" xfId="0" applyFont="1" applyBorder="1" applyAlignment="1">
      <alignment horizontal="left" vertical="center" indent="1" shrinkToFit="1"/>
    </xf>
    <xf numFmtId="0" fontId="10" fillId="0" borderId="58" xfId="0" applyFont="1" applyBorder="1" applyAlignment="1">
      <alignment horizontal="left" vertical="center" indent="1" shrinkToFit="1"/>
    </xf>
    <xf numFmtId="0" fontId="10" fillId="0" borderId="31" xfId="0" applyFont="1" applyBorder="1" applyAlignment="1">
      <alignment horizontal="left" vertical="center" indent="1" shrinkToFit="1"/>
    </xf>
    <xf numFmtId="0" fontId="10" fillId="0" borderId="32" xfId="0" applyFont="1" applyBorder="1" applyAlignment="1">
      <alignment horizontal="left" vertical="center" indent="1" shrinkToFit="1"/>
    </xf>
    <xf numFmtId="0" fontId="10" fillId="0" borderId="51" xfId="0" applyFont="1" applyBorder="1" applyAlignment="1">
      <alignment horizontal="left" vertical="center" indent="1" shrinkToFit="1"/>
    </xf>
    <xf numFmtId="0" fontId="10" fillId="0" borderId="54" xfId="0" applyFont="1" applyBorder="1" applyAlignment="1">
      <alignment horizontal="left" vertical="center" indent="1" shrinkToFit="1"/>
    </xf>
    <xf numFmtId="0" fontId="10" fillId="7" borderId="41" xfId="0" applyFont="1" applyFill="1" applyBorder="1" applyAlignment="1">
      <alignment horizontal="left" vertical="center" indent="1" shrinkToFit="1"/>
    </xf>
    <xf numFmtId="0" fontId="10" fillId="7" borderId="62" xfId="0" applyFont="1" applyFill="1" applyBorder="1" applyAlignment="1">
      <alignment horizontal="left" vertical="center" indent="1" shrinkToFit="1"/>
    </xf>
    <xf numFmtId="0" fontId="6" fillId="0" borderId="51" xfId="0" applyFont="1" applyBorder="1" applyAlignment="1">
      <alignment horizontal="left" vertical="center"/>
    </xf>
    <xf numFmtId="0" fontId="10" fillId="4" borderId="35" xfId="0" applyFont="1" applyFill="1" applyBorder="1" applyAlignment="1">
      <alignment horizontal="left" vertical="center" indent="1"/>
    </xf>
    <xf numFmtId="0" fontId="11" fillId="5" borderId="52" xfId="0" applyFont="1" applyFill="1" applyBorder="1" applyAlignment="1">
      <alignment horizontal="left" vertical="center" indent="1"/>
    </xf>
    <xf numFmtId="0" fontId="10" fillId="0" borderId="65" xfId="0" applyFont="1" applyBorder="1" applyAlignment="1">
      <alignment horizontal="left" vertical="center" indent="1"/>
    </xf>
    <xf numFmtId="0" fontId="10" fillId="0" borderId="66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11" fillId="5" borderId="67" xfId="0" applyFont="1" applyFill="1" applyBorder="1" applyAlignment="1">
      <alignment horizontal="center" vertical="center"/>
    </xf>
    <xf numFmtId="0" fontId="11" fillId="5" borderId="68" xfId="0" applyFont="1" applyFill="1" applyBorder="1" applyAlignment="1">
      <alignment horizontal="left" vertical="center" indent="1"/>
    </xf>
    <xf numFmtId="0" fontId="11" fillId="5" borderId="69" xfId="0" applyFont="1" applyFill="1" applyBorder="1" applyAlignment="1">
      <alignment horizontal="center" vertical="center"/>
    </xf>
    <xf numFmtId="0" fontId="10" fillId="4" borderId="65" xfId="0" applyFont="1" applyFill="1" applyBorder="1" applyAlignment="1">
      <alignment horizontal="left" vertical="center" indent="1"/>
    </xf>
    <xf numFmtId="0" fontId="6" fillId="0" borderId="66" xfId="0" applyFont="1" applyBorder="1" applyAlignment="1">
      <alignment horizontal="center" vertical="center"/>
    </xf>
    <xf numFmtId="0" fontId="5" fillId="2" borderId="19" xfId="0" applyFont="1" applyFill="1" applyBorder="1" applyAlignment="1">
      <alignment horizontal="left" vertical="center" indent="1"/>
    </xf>
    <xf numFmtId="0" fontId="5" fillId="2" borderId="0" xfId="0" applyFont="1" applyFill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12" fillId="4" borderId="0" xfId="0" applyFont="1" applyFill="1" applyAlignment="1">
      <alignment horizontal="left" vertical="center" indent="1"/>
    </xf>
    <xf numFmtId="0" fontId="9" fillId="5" borderId="7" xfId="0" applyFont="1" applyFill="1" applyBorder="1" applyAlignment="1">
      <alignment horizontal="left" vertical="center" indent="1" shrinkToFit="1"/>
    </xf>
    <xf numFmtId="0" fontId="9" fillId="5" borderId="2" xfId="0" applyFont="1" applyFill="1" applyBorder="1" applyAlignment="1">
      <alignment horizontal="left" vertical="center" indent="1" shrinkToFit="1"/>
    </xf>
    <xf numFmtId="0" fontId="9" fillId="5" borderId="6" xfId="0" applyFont="1" applyFill="1" applyBorder="1" applyAlignment="1">
      <alignment horizontal="left" vertical="center" indent="1" shrinkToFit="1"/>
    </xf>
    <xf numFmtId="0" fontId="9" fillId="5" borderId="4" xfId="0" applyFont="1" applyFill="1" applyBorder="1" applyAlignment="1">
      <alignment horizontal="left" vertical="center" indent="1" shrinkToFit="1"/>
    </xf>
    <xf numFmtId="0" fontId="9" fillId="5" borderId="1" xfId="0" applyFont="1" applyFill="1" applyBorder="1" applyAlignment="1">
      <alignment horizontal="left" vertical="center" indent="1" shrinkToFit="1"/>
    </xf>
    <xf numFmtId="0" fontId="9" fillId="5" borderId="3" xfId="0" applyFont="1" applyFill="1" applyBorder="1" applyAlignment="1">
      <alignment horizontal="left" vertical="center" indent="1" shrinkToFit="1"/>
    </xf>
    <xf numFmtId="0" fontId="8" fillId="8" borderId="12" xfId="0" applyFont="1" applyFill="1" applyBorder="1" applyAlignment="1">
      <alignment horizontal="left" vertical="center" wrapText="1" indent="1"/>
    </xf>
    <xf numFmtId="0" fontId="8" fillId="8" borderId="18" xfId="0" applyFont="1" applyFill="1" applyBorder="1" applyAlignment="1">
      <alignment horizontal="left" vertical="center" wrapText="1" indent="1"/>
    </xf>
    <xf numFmtId="0" fontId="4" fillId="6" borderId="19" xfId="0" applyFont="1" applyFill="1" applyBorder="1" applyAlignment="1">
      <alignment horizontal="left" vertical="center" wrapText="1" indent="1"/>
    </xf>
    <xf numFmtId="0" fontId="4" fillId="6" borderId="20" xfId="0" applyFont="1" applyFill="1" applyBorder="1" applyAlignment="1">
      <alignment horizontal="left" vertical="center" wrapText="1" indent="1"/>
    </xf>
    <xf numFmtId="0" fontId="4" fillId="7" borderId="11" xfId="0" applyFont="1" applyFill="1" applyBorder="1" applyAlignment="1">
      <alignment horizontal="left" vertical="center" wrapText="1" indent="1"/>
    </xf>
    <xf numFmtId="0" fontId="5" fillId="8" borderId="12" xfId="0" applyFont="1" applyFill="1" applyBorder="1" applyAlignment="1">
      <alignment horizontal="left" vertical="center" wrapText="1" indent="1"/>
    </xf>
    <xf numFmtId="0" fontId="5" fillId="8" borderId="18" xfId="0" applyFont="1" applyFill="1" applyBorder="1" applyAlignment="1">
      <alignment horizontal="left" vertical="center" wrapText="1" indent="1"/>
    </xf>
    <xf numFmtId="0" fontId="9" fillId="5" borderId="25" xfId="0" applyFont="1" applyFill="1" applyBorder="1" applyAlignment="1">
      <alignment horizontal="left" vertical="center" indent="1" shrinkToFit="1"/>
    </xf>
    <xf numFmtId="0" fontId="9" fillId="5" borderId="0" xfId="0" applyFont="1" applyFill="1" applyAlignment="1">
      <alignment horizontal="left" vertical="center" indent="1" shrinkToFit="1"/>
    </xf>
    <xf numFmtId="0" fontId="9" fillId="5" borderId="5" xfId="0" applyFont="1" applyFill="1" applyBorder="1" applyAlignment="1">
      <alignment horizontal="left" vertical="center" indent="1" shrinkToFit="1"/>
    </xf>
    <xf numFmtId="0" fontId="9" fillId="5" borderId="9" xfId="0" applyFont="1" applyFill="1" applyBorder="1" applyAlignment="1">
      <alignment horizontal="left" vertical="center" indent="1" shrinkToFit="1"/>
    </xf>
    <xf numFmtId="0" fontId="9" fillId="5" borderId="26" xfId="0" applyFont="1" applyFill="1" applyBorder="1" applyAlignment="1">
      <alignment horizontal="left" vertical="center" indent="1" shrinkToFit="1"/>
    </xf>
    <xf numFmtId="0" fontId="9" fillId="5" borderId="24" xfId="0" applyFont="1" applyFill="1" applyBorder="1" applyAlignment="1">
      <alignment horizontal="left" vertical="center" indent="1" shrinkToFit="1"/>
    </xf>
    <xf numFmtId="0" fontId="9" fillId="5" borderId="22" xfId="0" applyFont="1" applyFill="1" applyBorder="1" applyAlignment="1">
      <alignment horizontal="left" vertical="center" indent="1" shrinkToFit="1"/>
    </xf>
    <xf numFmtId="0" fontId="9" fillId="5" borderId="21" xfId="0" applyFont="1" applyFill="1" applyBorder="1" applyAlignment="1">
      <alignment horizontal="left" vertical="center" indent="1" shrinkToFit="1"/>
    </xf>
    <xf numFmtId="0" fontId="10" fillId="6" borderId="14" xfId="0" applyFont="1" applyFill="1" applyBorder="1" applyAlignment="1">
      <alignment horizontal="left" vertical="center" wrapText="1" indent="1"/>
    </xf>
    <xf numFmtId="0" fontId="10" fillId="6" borderId="17" xfId="0" applyFont="1" applyFill="1" applyBorder="1" applyAlignment="1">
      <alignment horizontal="left" vertical="center" wrapText="1" indent="1"/>
    </xf>
    <xf numFmtId="0" fontId="4" fillId="0" borderId="5" xfId="0" applyFont="1" applyBorder="1" applyAlignment="1">
      <alignment horizontal="left" vertical="center"/>
    </xf>
    <xf numFmtId="0" fontId="4" fillId="4" borderId="0" xfId="0" applyFont="1" applyFill="1" applyAlignment="1">
      <alignment horizontal="center" vertical="center" wrapText="1"/>
    </xf>
    <xf numFmtId="0" fontId="10" fillId="7" borderId="15" xfId="0" applyFont="1" applyFill="1" applyBorder="1" applyAlignment="1">
      <alignment horizontal="left" vertical="center" wrapText="1" indent="1"/>
    </xf>
    <xf numFmtId="0" fontId="6" fillId="0" borderId="19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173" fontId="10" fillId="6" borderId="14" xfId="0" applyNumberFormat="1" applyFont="1" applyFill="1" applyBorder="1" applyAlignment="1">
      <alignment horizontal="left" vertical="center" indent="1"/>
    </xf>
    <xf numFmtId="173" fontId="10" fillId="7" borderId="16" xfId="0" applyNumberFormat="1" applyFont="1" applyFill="1" applyBorder="1" applyAlignment="1">
      <alignment horizontal="left" vertical="center" indent="1"/>
    </xf>
    <xf numFmtId="173" fontId="8" fillId="8" borderId="12" xfId="0" applyNumberFormat="1" applyFont="1" applyFill="1" applyBorder="1" applyAlignment="1">
      <alignment horizontal="left" vertical="center" indent="1"/>
    </xf>
    <xf numFmtId="173" fontId="4" fillId="6" borderId="0" xfId="3" applyNumberFormat="1" applyFont="1" applyFill="1" applyAlignment="1">
      <alignment horizontal="left" vertical="center" indent="1"/>
    </xf>
    <xf numFmtId="173" fontId="4" fillId="7" borderId="16" xfId="3" applyNumberFormat="1" applyFont="1" applyFill="1" applyBorder="1" applyAlignment="1">
      <alignment horizontal="left" vertical="center" indent="1"/>
    </xf>
    <xf numFmtId="173" fontId="5" fillId="8" borderId="23" xfId="3" applyNumberFormat="1" applyFont="1" applyFill="1" applyBorder="1" applyAlignment="1">
      <alignment horizontal="left" vertical="center" indent="1"/>
    </xf>
    <xf numFmtId="173" fontId="10" fillId="0" borderId="55" xfId="0" applyNumberFormat="1" applyFont="1" applyBorder="1" applyAlignment="1">
      <alignment vertical="center"/>
    </xf>
    <xf numFmtId="173" fontId="10" fillId="0" borderId="0" xfId="0" applyNumberFormat="1" applyFont="1" applyAlignment="1">
      <alignment vertical="center"/>
    </xf>
    <xf numFmtId="173" fontId="10" fillId="0" borderId="40" xfId="0" applyNumberFormat="1" applyFont="1" applyBorder="1" applyAlignment="1">
      <alignment vertical="center"/>
    </xf>
    <xf numFmtId="173" fontId="10" fillId="7" borderId="42" xfId="0" applyNumberFormat="1" applyFont="1" applyFill="1" applyBorder="1" applyAlignment="1">
      <alignment vertical="center"/>
    </xf>
    <xf numFmtId="173" fontId="10" fillId="0" borderId="42" xfId="0" applyNumberFormat="1" applyFont="1" applyBorder="1" applyAlignment="1">
      <alignment vertical="center"/>
    </xf>
    <xf numFmtId="173" fontId="10" fillId="0" borderId="49" xfId="0" applyNumberFormat="1" applyFont="1" applyBorder="1" applyAlignment="1">
      <alignment vertical="center"/>
    </xf>
    <xf numFmtId="173" fontId="10" fillId="7" borderId="45" xfId="0" applyNumberFormat="1" applyFont="1" applyFill="1" applyBorder="1" applyAlignment="1">
      <alignment vertical="center"/>
    </xf>
    <xf numFmtId="173" fontId="10" fillId="7" borderId="43" xfId="0" applyNumberFormat="1" applyFont="1" applyFill="1" applyBorder="1" applyAlignment="1">
      <alignment vertical="center"/>
    </xf>
    <xf numFmtId="173" fontId="10" fillId="7" borderId="49" xfId="0" applyNumberFormat="1" applyFont="1" applyFill="1" applyBorder="1" applyAlignment="1">
      <alignment vertical="center"/>
    </xf>
    <xf numFmtId="173" fontId="10" fillId="0" borderId="50" xfId="0" applyNumberFormat="1" applyFont="1" applyBorder="1" applyAlignment="1">
      <alignment vertical="center"/>
    </xf>
    <xf numFmtId="173" fontId="10" fillId="7" borderId="48" xfId="0" applyNumberFormat="1" applyFont="1" applyFill="1" applyBorder="1" applyAlignment="1">
      <alignment vertical="center"/>
    </xf>
    <xf numFmtId="173" fontId="10" fillId="7" borderId="47" xfId="0" applyNumberFormat="1" applyFont="1" applyFill="1" applyBorder="1" applyAlignment="1">
      <alignment vertical="center"/>
    </xf>
    <xf numFmtId="173" fontId="11" fillId="5" borderId="59" xfId="0" applyNumberFormat="1" applyFont="1" applyFill="1" applyBorder="1" applyAlignment="1">
      <alignment vertical="center"/>
    </xf>
    <xf numFmtId="173" fontId="11" fillId="5" borderId="52" xfId="0" applyNumberFormat="1" applyFont="1" applyFill="1" applyBorder="1" applyAlignment="1">
      <alignment vertical="center"/>
    </xf>
    <xf numFmtId="173" fontId="11" fillId="5" borderId="69" xfId="0" applyNumberFormat="1" applyFont="1" applyFill="1" applyBorder="1" applyAlignment="1">
      <alignment vertical="center"/>
    </xf>
    <xf numFmtId="173" fontId="10" fillId="0" borderId="33" xfId="0" applyNumberFormat="1" applyFont="1" applyBorder="1" applyAlignment="1">
      <alignment horizontal="right" vertical="center"/>
    </xf>
    <xf numFmtId="173" fontId="10" fillId="3" borderId="34" xfId="0" applyNumberFormat="1" applyFont="1" applyFill="1" applyBorder="1" applyAlignment="1">
      <alignment horizontal="right" vertical="center"/>
    </xf>
    <xf numFmtId="173" fontId="10" fillId="0" borderId="28" xfId="0" applyNumberFormat="1" applyFont="1" applyBorder="1" applyAlignment="1">
      <alignment horizontal="right" vertical="center"/>
    </xf>
    <xf numFmtId="173" fontId="10" fillId="3" borderId="33" xfId="0" applyNumberFormat="1" applyFont="1" applyFill="1" applyBorder="1" applyAlignment="1">
      <alignment horizontal="right" vertical="center"/>
    </xf>
    <xf numFmtId="173" fontId="10" fillId="0" borderId="34" xfId="0" applyNumberFormat="1" applyFont="1" applyBorder="1" applyAlignment="1">
      <alignment horizontal="right" vertical="center"/>
    </xf>
    <xf numFmtId="173" fontId="10" fillId="0" borderId="35" xfId="0" applyNumberFormat="1" applyFont="1" applyBorder="1" applyAlignment="1">
      <alignment horizontal="right" vertical="center"/>
    </xf>
    <xf numFmtId="173" fontId="10" fillId="4" borderId="34" xfId="0" applyNumberFormat="1" applyFont="1" applyFill="1" applyBorder="1" applyAlignment="1">
      <alignment horizontal="right" vertical="center"/>
    </xf>
    <xf numFmtId="173" fontId="10" fillId="0" borderId="53" xfId="0" applyNumberFormat="1" applyFont="1" applyBorder="1" applyAlignment="1">
      <alignment horizontal="right" vertical="center"/>
    </xf>
    <xf numFmtId="173" fontId="10" fillId="0" borderId="58" xfId="0" applyNumberFormat="1" applyFont="1" applyBorder="1" applyAlignment="1">
      <alignment horizontal="right" vertical="center"/>
    </xf>
    <xf numFmtId="173" fontId="10" fillId="0" borderId="55" xfId="0" applyNumberFormat="1" applyFont="1" applyBorder="1" applyAlignment="1">
      <alignment horizontal="right" vertical="center"/>
    </xf>
    <xf numFmtId="173" fontId="10" fillId="7" borderId="42" xfId="0" applyNumberFormat="1" applyFont="1" applyFill="1" applyBorder="1" applyAlignment="1">
      <alignment horizontal="right" vertical="center"/>
    </xf>
    <xf numFmtId="173" fontId="10" fillId="7" borderId="50" xfId="0" applyNumberFormat="1" applyFont="1" applyFill="1" applyBorder="1" applyAlignment="1">
      <alignment horizontal="right" vertical="center"/>
    </xf>
    <xf numFmtId="173" fontId="10" fillId="7" borderId="44" xfId="0" applyNumberFormat="1" applyFont="1" applyFill="1" applyBorder="1" applyAlignment="1">
      <alignment horizontal="right" vertical="center"/>
    </xf>
    <xf numFmtId="173" fontId="10" fillId="0" borderId="49" xfId="0" applyNumberFormat="1" applyFont="1" applyBorder="1" applyAlignment="1">
      <alignment horizontal="right" vertical="center"/>
    </xf>
    <xf numFmtId="173" fontId="10" fillId="0" borderId="46" xfId="0" applyNumberFormat="1" applyFont="1" applyBorder="1" applyAlignment="1">
      <alignment horizontal="right" vertical="center"/>
    </xf>
    <xf numFmtId="173" fontId="10" fillId="7" borderId="54" xfId="0" applyNumberFormat="1" applyFont="1" applyFill="1" applyBorder="1" applyAlignment="1">
      <alignment horizontal="right" vertical="center"/>
    </xf>
    <xf numFmtId="173" fontId="10" fillId="7" borderId="58" xfId="0" applyNumberFormat="1" applyFont="1" applyFill="1" applyBorder="1" applyAlignment="1">
      <alignment horizontal="right" vertical="center"/>
    </xf>
    <xf numFmtId="173" fontId="11" fillId="5" borderId="55" xfId="0" applyNumberFormat="1" applyFont="1" applyFill="1" applyBorder="1" applyAlignment="1">
      <alignment horizontal="right" vertical="center"/>
    </xf>
    <xf numFmtId="173" fontId="11" fillId="5" borderId="39" xfId="0" applyNumberFormat="1" applyFont="1" applyFill="1" applyBorder="1" applyAlignment="1">
      <alignment horizontal="right" vertical="center"/>
    </xf>
    <xf numFmtId="173" fontId="11" fillId="5" borderId="10" xfId="0" applyNumberFormat="1" applyFont="1" applyFill="1" applyBorder="1" applyAlignment="1">
      <alignment horizontal="right" vertical="center"/>
    </xf>
    <xf numFmtId="173" fontId="5" fillId="6" borderId="8" xfId="0" applyNumberFormat="1" applyFont="1" applyFill="1" applyBorder="1" applyAlignment="1">
      <alignment horizontal="left" vertical="center" indent="1"/>
    </xf>
    <xf numFmtId="173" fontId="5" fillId="6" borderId="13" xfId="0" applyNumberFormat="1" applyFont="1" applyFill="1" applyBorder="1" applyAlignment="1">
      <alignment horizontal="left" vertical="center" indent="1"/>
    </xf>
    <xf numFmtId="173" fontId="5" fillId="7" borderId="27" xfId="0" applyNumberFormat="1" applyFont="1" applyFill="1" applyBorder="1" applyAlignment="1">
      <alignment horizontal="left" vertical="center" indent="1"/>
    </xf>
    <xf numFmtId="173" fontId="5" fillId="7" borderId="13" xfId="0" applyNumberFormat="1" applyFont="1" applyFill="1" applyBorder="1" applyAlignment="1">
      <alignment horizontal="left" vertical="center" indent="1"/>
    </xf>
    <xf numFmtId="173" fontId="5" fillId="3" borderId="27" xfId="0" applyNumberFormat="1" applyFont="1" applyFill="1" applyBorder="1" applyAlignment="1">
      <alignment horizontal="left" vertical="center" indent="1"/>
    </xf>
    <xf numFmtId="173" fontId="5" fillId="3" borderId="8" xfId="0" applyNumberFormat="1" applyFont="1" applyFill="1" applyBorder="1" applyAlignment="1">
      <alignment horizontal="left" vertical="center" indent="1"/>
    </xf>
    <xf numFmtId="173" fontId="10" fillId="0" borderId="33" xfId="0" applyNumberFormat="1" applyFont="1" applyBorder="1" applyAlignment="1">
      <alignment vertical="center"/>
    </xf>
    <xf numFmtId="173" fontId="10" fillId="3" borderId="28" xfId="0" applyNumberFormat="1" applyFont="1" applyFill="1" applyBorder="1" applyAlignment="1">
      <alignment vertical="center"/>
    </xf>
    <xf numFmtId="173" fontId="10" fillId="0" borderId="28" xfId="0" applyNumberFormat="1" applyFont="1" applyBorder="1" applyAlignment="1">
      <alignment vertical="center"/>
    </xf>
    <xf numFmtId="173" fontId="10" fillId="3" borderId="34" xfId="0" applyNumberFormat="1" applyFont="1" applyFill="1" applyBorder="1" applyAlignment="1">
      <alignment vertical="center"/>
    </xf>
    <xf numFmtId="173" fontId="10" fillId="0" borderId="29" xfId="0" applyNumberFormat="1" applyFont="1" applyBorder="1" applyAlignment="1">
      <alignment vertical="center"/>
    </xf>
    <xf numFmtId="173" fontId="10" fillId="3" borderId="33" xfId="0" applyNumberFormat="1" applyFont="1" applyFill="1" applyBorder="1" applyAlignment="1">
      <alignment vertical="center"/>
    </xf>
    <xf numFmtId="173" fontId="10" fillId="3" borderId="31" xfId="0" applyNumberFormat="1" applyFont="1" applyFill="1" applyBorder="1" applyAlignment="1">
      <alignment vertical="center"/>
    </xf>
    <xf numFmtId="173" fontId="10" fillId="0" borderId="34" xfId="0" applyNumberFormat="1" applyFont="1" applyBorder="1" applyAlignment="1">
      <alignment vertical="center"/>
    </xf>
    <xf numFmtId="173" fontId="10" fillId="0" borderId="30" xfId="0" applyNumberFormat="1" applyFont="1" applyBorder="1" applyAlignment="1">
      <alignment vertical="center"/>
    </xf>
    <xf numFmtId="173" fontId="10" fillId="3" borderId="29" xfId="0" applyNumberFormat="1" applyFont="1" applyFill="1" applyBorder="1" applyAlignment="1">
      <alignment vertical="center"/>
    </xf>
    <xf numFmtId="173" fontId="10" fillId="0" borderId="31" xfId="0" applyNumberFormat="1" applyFont="1" applyBorder="1" applyAlignment="1">
      <alignment vertical="center"/>
    </xf>
    <xf numFmtId="173" fontId="10" fillId="4" borderId="35" xfId="0" applyNumberFormat="1" applyFont="1" applyFill="1" applyBorder="1" applyAlignment="1">
      <alignment vertical="center"/>
    </xf>
    <xf numFmtId="173" fontId="10" fillId="4" borderId="64" xfId="0" applyNumberFormat="1" applyFont="1" applyFill="1" applyBorder="1" applyAlignment="1">
      <alignment vertical="center"/>
    </xf>
    <xf numFmtId="173" fontId="10" fillId="7" borderId="43" xfId="0" applyNumberFormat="1" applyFont="1" applyFill="1" applyBorder="1" applyAlignment="1">
      <alignment horizontal="right" vertical="center"/>
    </xf>
    <xf numFmtId="173" fontId="10" fillId="0" borderId="51" xfId="0" applyNumberFormat="1" applyFont="1" applyBorder="1" applyAlignment="1">
      <alignment horizontal="right" vertical="center"/>
    </xf>
    <xf numFmtId="173" fontId="10" fillId="0" borderId="42" xfId="0" applyNumberFormat="1" applyFont="1" applyBorder="1" applyAlignment="1">
      <alignment horizontal="right" vertical="center"/>
    </xf>
    <xf numFmtId="173" fontId="10" fillId="0" borderId="43" xfId="0" applyNumberFormat="1" applyFont="1" applyBorder="1" applyAlignment="1">
      <alignment horizontal="right" vertical="center"/>
    </xf>
    <xf numFmtId="173" fontId="10" fillId="7" borderId="49" xfId="0" applyNumberFormat="1" applyFont="1" applyFill="1" applyBorder="1" applyAlignment="1">
      <alignment horizontal="right" vertical="center"/>
    </xf>
    <xf numFmtId="173" fontId="11" fillId="5" borderId="59" xfId="0" applyNumberFormat="1" applyFont="1" applyFill="1" applyBorder="1" applyAlignment="1">
      <alignment horizontal="right" vertical="center"/>
    </xf>
    <xf numFmtId="173" fontId="11" fillId="5" borderId="57" xfId="0" applyNumberFormat="1" applyFont="1" applyFill="1" applyBorder="1" applyAlignment="1">
      <alignment horizontal="right" vertical="center"/>
    </xf>
    <xf numFmtId="173" fontId="11" fillId="5" borderId="70" xfId="0" applyNumberFormat="1" applyFont="1" applyFill="1" applyBorder="1" applyAlignment="1">
      <alignment horizontal="right" vertical="center"/>
    </xf>
    <xf numFmtId="173" fontId="10" fillId="3" borderId="28" xfId="0" applyNumberFormat="1" applyFont="1" applyFill="1" applyBorder="1" applyAlignment="1">
      <alignment horizontal="right" vertical="center"/>
    </xf>
    <xf numFmtId="173" fontId="10" fillId="3" borderId="35" xfId="0" applyNumberFormat="1" applyFont="1" applyFill="1" applyBorder="1" applyAlignment="1">
      <alignment horizontal="right" vertical="center"/>
    </xf>
    <xf numFmtId="173" fontId="10" fillId="0" borderId="30" xfId="0" applyNumberFormat="1" applyFont="1" applyBorder="1" applyAlignment="1">
      <alignment horizontal="right" vertical="center"/>
    </xf>
    <xf numFmtId="173" fontId="10" fillId="0" borderId="40" xfId="0" applyNumberFormat="1" applyFont="1" applyBorder="1" applyAlignment="1">
      <alignment horizontal="right" vertical="center"/>
    </xf>
    <xf numFmtId="173" fontId="10" fillId="7" borderId="45" xfId="0" applyNumberFormat="1" applyFont="1" applyFill="1" applyBorder="1" applyAlignment="1">
      <alignment horizontal="right" vertical="center"/>
    </xf>
    <xf numFmtId="173" fontId="10" fillId="0" borderId="54" xfId="0" applyNumberFormat="1" applyFont="1" applyBorder="1" applyAlignment="1">
      <alignment horizontal="right" vertical="center"/>
    </xf>
    <xf numFmtId="173" fontId="10" fillId="0" borderId="56" xfId="0" applyNumberFormat="1" applyFont="1" applyBorder="1" applyAlignment="1">
      <alignment horizontal="right" vertical="center"/>
    </xf>
    <xf numFmtId="173" fontId="11" fillId="5" borderId="52" xfId="0" applyNumberFormat="1" applyFont="1" applyFill="1" applyBorder="1" applyAlignment="1">
      <alignment horizontal="right" vertical="center"/>
    </xf>
    <xf numFmtId="173" fontId="11" fillId="5" borderId="37" xfId="0" applyNumberFormat="1" applyFont="1" applyFill="1" applyBorder="1" applyAlignment="1">
      <alignment horizontal="right" vertical="center"/>
    </xf>
    <xf numFmtId="173" fontId="11" fillId="5" borderId="67" xfId="0" applyNumberFormat="1" applyFont="1" applyFill="1" applyBorder="1" applyAlignment="1">
      <alignment horizontal="right" vertical="center"/>
    </xf>
    <xf numFmtId="173" fontId="10" fillId="0" borderId="30" xfId="3" applyNumberFormat="1" applyFont="1" applyBorder="1" applyAlignment="1">
      <alignment horizontal="right" vertical="center"/>
    </xf>
    <xf numFmtId="173" fontId="10" fillId="0" borderId="34" xfId="3" applyNumberFormat="1" applyFont="1" applyBorder="1" applyAlignment="1">
      <alignment horizontal="right" vertical="center"/>
    </xf>
    <xf numFmtId="173" fontId="10" fillId="3" borderId="29" xfId="3" applyNumberFormat="1" applyFont="1" applyFill="1" applyBorder="1" applyAlignment="1">
      <alignment horizontal="right" vertical="center"/>
    </xf>
    <xf numFmtId="173" fontId="10" fillId="3" borderId="28" xfId="3" applyNumberFormat="1" applyFont="1" applyFill="1" applyBorder="1" applyAlignment="1">
      <alignment horizontal="right" vertical="center"/>
    </xf>
    <xf numFmtId="173" fontId="10" fillId="4" borderId="30" xfId="3" applyNumberFormat="1" applyFont="1" applyFill="1" applyBorder="1" applyAlignment="1">
      <alignment horizontal="right" vertical="center"/>
    </xf>
    <xf numFmtId="173" fontId="10" fillId="4" borderId="34" xfId="3" applyNumberFormat="1" applyFont="1" applyFill="1" applyBorder="1" applyAlignment="1">
      <alignment horizontal="right" vertical="center"/>
    </xf>
    <xf numFmtId="173" fontId="10" fillId="4" borderId="66" xfId="3" applyNumberFormat="1" applyFont="1" applyFill="1" applyBorder="1" applyAlignment="1">
      <alignment horizontal="right" vertical="center"/>
    </xf>
    <xf numFmtId="173" fontId="10" fillId="0" borderId="0" xfId="0" applyNumberFormat="1" applyFont="1" applyAlignment="1">
      <alignment horizontal="right" vertical="center"/>
    </xf>
    <xf numFmtId="173" fontId="10" fillId="7" borderId="38" xfId="0" applyNumberFormat="1" applyFont="1" applyFill="1" applyBorder="1" applyAlignment="1">
      <alignment horizontal="right" vertical="center"/>
    </xf>
    <xf numFmtId="173" fontId="10" fillId="0" borderId="50" xfId="0" applyNumberFormat="1" applyFont="1" applyBorder="1" applyAlignment="1">
      <alignment horizontal="right" vertical="center"/>
    </xf>
    <xf numFmtId="173" fontId="10" fillId="7" borderId="63" xfId="0" applyNumberFormat="1" applyFont="1" applyFill="1" applyBorder="1" applyAlignment="1">
      <alignment horizontal="right" vertical="center"/>
    </xf>
    <xf numFmtId="173" fontId="11" fillId="5" borderId="12" xfId="0" applyNumberFormat="1" applyFont="1" applyFill="1" applyBorder="1" applyAlignment="1">
      <alignment horizontal="right" vertical="center"/>
    </xf>
    <xf numFmtId="173" fontId="5" fillId="6" borderId="1" xfId="0" applyNumberFormat="1" applyFont="1" applyFill="1" applyBorder="1" applyAlignment="1">
      <alignment horizontal="left" vertical="center" indent="1"/>
    </xf>
    <xf numFmtId="173" fontId="5" fillId="7" borderId="1" xfId="0" applyNumberFormat="1" applyFont="1" applyFill="1" applyBorder="1" applyAlignment="1">
      <alignment horizontal="left" vertical="center" indent="1"/>
    </xf>
    <xf numFmtId="173" fontId="5" fillId="3" borderId="1" xfId="0" applyNumberFormat="1" applyFont="1" applyFill="1" applyBorder="1" applyAlignment="1">
      <alignment horizontal="left" vertical="center" indent="1"/>
    </xf>
    <xf numFmtId="173" fontId="6" fillId="4" borderId="0" xfId="0" applyNumberFormat="1" applyFont="1" applyFill="1" applyAlignment="1">
      <alignment horizontal="right" vertical="center"/>
    </xf>
    <xf numFmtId="173" fontId="6" fillId="4" borderId="33" xfId="0" applyNumberFormat="1" applyFont="1" applyFill="1" applyBorder="1" applyAlignment="1">
      <alignment horizontal="right" vertical="center"/>
    </xf>
    <xf numFmtId="173" fontId="6" fillId="4" borderId="66" xfId="0" applyNumberFormat="1" applyFont="1" applyFill="1" applyBorder="1" applyAlignment="1">
      <alignment horizontal="right" vertical="center"/>
    </xf>
    <xf numFmtId="173" fontId="10" fillId="3" borderId="29" xfId="0" applyNumberFormat="1" applyFont="1" applyFill="1" applyBorder="1" applyAlignment="1">
      <alignment horizontal="right" vertical="center"/>
    </xf>
    <xf numFmtId="173" fontId="10" fillId="4" borderId="30" xfId="0" applyNumberFormat="1" applyFont="1" applyFill="1" applyBorder="1" applyAlignment="1">
      <alignment horizontal="right" vertical="center"/>
    </xf>
  </cellXfs>
  <cellStyles count="47">
    <cellStyle name="20% - Énfasis1" xfId="24" builtinId="30" customBuiltin="1"/>
    <cellStyle name="20% - Énfasis2" xfId="28" builtinId="34" customBuiltin="1"/>
    <cellStyle name="20% - Énfasis3" xfId="32" builtinId="38" customBuiltin="1"/>
    <cellStyle name="20% - Énfasis4" xfId="36" builtinId="42" customBuiltin="1"/>
    <cellStyle name="20% - Énfasis5" xfId="40" builtinId="46" customBuiltin="1"/>
    <cellStyle name="20% - Énfasis6" xfId="44" builtinId="50" customBuiltin="1"/>
    <cellStyle name="40% - Énfasis1" xfId="25" builtinId="31" customBuiltin="1"/>
    <cellStyle name="40% - Énfasis2" xfId="29" builtinId="35" customBuiltin="1"/>
    <cellStyle name="40% - Énfasis3" xfId="33" builtinId="39" customBuiltin="1"/>
    <cellStyle name="40% - Énfasis4" xfId="37" builtinId="43" customBuiltin="1"/>
    <cellStyle name="40% - Énfasis5" xfId="41" builtinId="47" customBuiltin="1"/>
    <cellStyle name="40% - Énfasis6" xfId="45" builtinId="51" customBuiltin="1"/>
    <cellStyle name="60% - Énfasis1" xfId="26" builtinId="32" customBuiltin="1"/>
    <cellStyle name="60% - Énfasis2" xfId="30" builtinId="36" customBuiltin="1"/>
    <cellStyle name="60% - Énfasis3" xfId="34" builtinId="40" customBuiltin="1"/>
    <cellStyle name="60% - Énfasis4" xfId="38" builtinId="44" customBuiltin="1"/>
    <cellStyle name="60% - Énfasis5" xfId="42" builtinId="48" customBuiltin="1"/>
    <cellStyle name="60% - Énfasis6" xfId="46" builtinId="52" customBuiltin="1"/>
    <cellStyle name="Buena" xfId="11" builtinId="26" customBuiltin="1"/>
    <cellStyle name="Cálculo" xfId="16" builtinId="22" customBuiltin="1"/>
    <cellStyle name="Celda de comprobación" xfId="18" builtinId="23" customBuiltin="1"/>
    <cellStyle name="Celda vinculada" xfId="17" builtinId="24" customBuiltin="1"/>
    <cellStyle name="Encabezado 4" xfId="10" builtinId="19" customBuiltin="1"/>
    <cellStyle name="Énfasis1" xfId="23" builtinId="29" customBuiltin="1"/>
    <cellStyle name="Énfasis2" xfId="27" builtinId="33" customBuiltin="1"/>
    <cellStyle name="Énfasis3" xfId="31" builtinId="37" customBuiltin="1"/>
    <cellStyle name="Énfasis4" xfId="35" builtinId="41" customBuiltin="1"/>
    <cellStyle name="Énfasis5" xfId="39" builtinId="45" customBuiltin="1"/>
    <cellStyle name="Énfasis6" xfId="43" builtinId="49" customBuiltin="1"/>
    <cellStyle name="Entrada" xfId="14" builtinId="20" customBuiltin="1"/>
    <cellStyle name="Incorrecto" xfId="12" builtinId="27" customBuiltin="1"/>
    <cellStyle name="Millares" xfId="1" builtinId="3" customBuiltin="1"/>
    <cellStyle name="Millares [0]" xfId="2" builtinId="6" customBuiltin="1"/>
    <cellStyle name="Moneda" xfId="3" builtinId="4" customBuiltin="1"/>
    <cellStyle name="Moneda [0]" xfId="4" builtinId="7" customBuiltin="1"/>
    <cellStyle name="Neutral" xfId="13" builtinId="28" customBuiltin="1"/>
    <cellStyle name="Normal" xfId="0" builtinId="0" customBuiltin="1"/>
    <cellStyle name="Notas" xfId="20" builtinId="10" customBuiltin="1"/>
    <cellStyle name="Porcentaje" xfId="5" builtinId="5" customBuiltin="1"/>
    <cellStyle name="Salida" xfId="15" builtinId="21" customBuiltin="1"/>
    <cellStyle name="Texto de advertencia" xfId="19" builtinId="11" customBuiltin="1"/>
    <cellStyle name="Texto explicativo" xfId="21" builtinId="53" customBuiltin="1"/>
    <cellStyle name="Título" xfId="6" builtinId="15" customBuiltin="1"/>
    <cellStyle name="Título 1" xfId="7" builtinId="16" customBuiltin="1"/>
    <cellStyle name="Título 2" xfId="8" builtinId="17" customBuiltin="1"/>
    <cellStyle name="Título 3" xfId="9" builtinId="18" customBuiltin="1"/>
    <cellStyle name="Total" xfId="22" builtinId="25" customBuiltin="1"/>
  </cellStyles>
  <dxfs count="15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511703848384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general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 style="medium">
          <color theme="4" tint="0.79998168889431442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5117038483843"/>
        </left>
        <right style="medium">
          <color theme="4" tint="0.79998168889431442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4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/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numFmt numFmtId="173" formatCode="&quot;$&quot;#,##0.00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 style="medium">
          <color theme="4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3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3" formatCode="&quot;$&quot;#,##0.00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outline="0">
        <left/>
        <right style="thin">
          <color theme="4" tint="0.3999450666829432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outline="0">
        <left/>
        <right style="thin">
          <color theme="4" tint="0.3999450666829432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/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4" tint="0.3999450666829432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3" formatCode="&quot;$&quot;#,##0.0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u val="none"/>
        <vertAlign val="baseline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alignment horizontal="left" vertical="center" textRotation="0" indent="0" justifyLastLine="0" readingOrder="0"/>
    </dxf>
    <dxf>
      <font>
        <u val="none"/>
        <vertAlign val="baseline"/>
        <name val="Microsoft Sans Serif"/>
        <scheme val="minor"/>
      </font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5117038483843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4" tint="0.79998168889431442"/>
        </left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fill>
        <patternFill patternType="solid">
          <fgColor indexed="64"/>
          <bgColor theme="4"/>
        </patternFill>
      </fill>
      <alignment horizontal="right" vertical="center" textRotation="0" wrapText="0" indent="0" justifyLastLine="0" shrinkToFit="0" readingOrder="0"/>
      <border diagonalUp="0" diagonalDown="0" outline="0">
        <right style="medium">
          <color theme="4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4" tint="0.79995117038483843"/>
        </left>
        <right style="medium">
          <color theme="4" tint="0.79998168889431442"/>
        </right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4" tint="0.79998168889431442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solid">
          <fgColor indexed="64"/>
          <bgColor theme="4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  <border diagonalUp="0" diagonalDown="0" outline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6" tint="0.79998168889431442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numFmt numFmtId="170" formatCode="#,##0\ &quot;€&quot;"/>
      <fill>
        <patternFill patternType="solid">
          <fgColor indexed="64"/>
          <bgColor theme="3"/>
        </patternFill>
      </fill>
      <alignment horizontal="righ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wrapText="0" relativeIndent="1" justifyLastLine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  <top style="medium">
          <color theme="3"/>
        </top>
        <bottom style="medium">
          <color theme="3"/>
        </bottom>
        <vertical/>
        <horizontal/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/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relativeIndent="1" justifyLastLine="0" shrinkToFit="1" readingOrder="0"/>
      <border diagonalUp="0" diagonalDown="0" outline="0">
        <left style="medium">
          <color theme="4" tint="0.79998168889431442"/>
        </left>
        <right style="medium">
          <color theme="6" tint="0.79998168889431442"/>
        </right>
        <top/>
        <bottom/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  <border diagonalUp="0" diagonalDown="0"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numFmt numFmtId="170" formatCode="#,##0\ &quot;€&quot;"/>
      <alignment horizontal="general" vertical="center" textRotation="0" wrapText="0" indent="0" justifyLastLine="0" shrinkToFit="0" readingOrder="0"/>
      <border diagonalUp="0" diagonalDown="0">
        <left style="medium">
          <color theme="6" tint="0.79998168889431442"/>
        </left>
        <right style="medium">
          <color theme="6" tint="0.79998168889431442"/>
        </right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border diagonalUp="0" diagonalDown="0" outline="0">
        <left style="medium">
          <color theme="6" tint="0.79998168889431442"/>
        </left>
        <right style="medium">
          <color theme="6" tint="0.79998168889431442"/>
        </right>
      </border>
    </dxf>
    <dxf>
      <border>
        <top style="medium">
          <color theme="3"/>
        </top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>
        <left style="medium">
          <color theme="4" tint="0.79998168889431442"/>
        </left>
        <right style="medium">
          <color theme="4" tint="0.79998168889431442"/>
        </right>
        <top/>
        <bottom/>
        <vertical style="medium">
          <color theme="4" tint="0.79998168889431442"/>
        </vertical>
        <horizontal/>
      </border>
    </dxf>
    <dxf>
      <border diagonalUp="0" diagonalDown="0">
        <left/>
        <right/>
        <top style="thin">
          <color theme="4" tint="0.39994506668294322"/>
        </top>
        <bottom style="thin">
          <color theme="4" tint="0.39994506668294322"/>
        </bottom>
      </border>
    </dxf>
    <dxf>
      <font>
        <strike val="0"/>
        <outline val="0"/>
        <shadow val="0"/>
        <u val="none"/>
        <vertAlign val="baseline"/>
        <sz val="10"/>
        <color theme="3"/>
        <name val="Microsoft Sans Serif"/>
        <scheme val="minor"/>
      </font>
      <fill>
        <patternFill patternType="none">
          <fgColor indexed="64"/>
          <bgColor indexed="65"/>
        </patternFill>
      </fill>
      <alignment horizontal="left" vertical="center" textRotation="0" indent="0" justifyLastLine="0" readingOrder="0"/>
    </dxf>
    <dxf>
      <border>
        <bottom style="medium">
          <color theme="3"/>
        </bottom>
      </border>
    </dxf>
    <dxf>
      <font>
        <strike val="0"/>
        <outline val="0"/>
        <shadow val="0"/>
        <u val="none"/>
        <vertAlign val="baseline"/>
        <sz val="10"/>
        <color theme="4"/>
        <name val="Microsoft Sans Serif"/>
        <scheme val="minor"/>
      </font>
      <fill>
        <patternFill patternType="solid">
          <fgColor indexed="64"/>
          <bgColor theme="3"/>
        </patternFill>
      </fill>
      <alignment horizontal="left" vertical="center" textRotation="0" indent="0" justifyLastLine="0" readingOrder="0"/>
      <border diagonalUp="0" diagonalDown="0" outline="0">
        <left style="thin">
          <color theme="4" tint="0.39994506668294322"/>
        </left>
        <right style="thin">
          <color theme="4" tint="0.39994506668294322"/>
        </right>
        <top/>
        <bottom/>
      </border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885826</xdr:colOff>
      <xdr:row>1</xdr:row>
      <xdr:rowOff>57151</xdr:rowOff>
    </xdr:from>
    <xdr:to>
      <xdr:col>6</xdr:col>
      <xdr:colOff>1828801</xdr:colOff>
      <xdr:row>1</xdr:row>
      <xdr:rowOff>623165</xdr:rowOff>
    </xdr:to>
    <xdr:pic>
      <xdr:nvPicPr>
        <xdr:cNvPr id="2" name="1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546" b="32908"/>
        <a:stretch/>
      </xdr:blipFill>
      <xdr:spPr>
        <a:xfrm>
          <a:off x="6000751" y="190501"/>
          <a:ext cx="2362200" cy="566014"/>
        </a:xfrm>
        <a:prstGeom prst="rect">
          <a:avLst/>
        </a:prstGeom>
      </xdr:spPr>
    </xdr:pic>
    <xdr:clientData/>
  </xdr:twoCellAnchor>
  <xdr:twoCellAnchor editAs="oneCell">
    <xdr:from>
      <xdr:col>9</xdr:col>
      <xdr:colOff>180975</xdr:colOff>
      <xdr:row>0</xdr:row>
      <xdr:rowOff>66675</xdr:rowOff>
    </xdr:from>
    <xdr:to>
      <xdr:col>9</xdr:col>
      <xdr:colOff>933450</xdr:colOff>
      <xdr:row>2</xdr:row>
      <xdr:rowOff>28575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25200" y="66675"/>
          <a:ext cx="752475" cy="752475"/>
        </a:xfrm>
        <a:prstGeom prst="rect">
          <a:avLst/>
        </a:prstGeom>
      </xdr:spPr>
    </xdr:pic>
    <xdr:clientData/>
  </xdr:twoCellAnchor>
  <xdr:oneCellAnchor>
    <xdr:from>
      <xdr:col>6</xdr:col>
      <xdr:colOff>2008184</xdr:colOff>
      <xdr:row>1</xdr:row>
      <xdr:rowOff>137438</xdr:rowOff>
    </xdr:from>
    <xdr:ext cx="2335576" cy="498726"/>
    <xdr:sp macro="" textlink="">
      <xdr:nvSpPr>
        <xdr:cNvPr id="4" name="3 CuadroTexto"/>
        <xdr:cNvSpPr txBox="1"/>
      </xdr:nvSpPr>
      <xdr:spPr>
        <a:xfrm>
          <a:off x="8542334" y="270788"/>
          <a:ext cx="2335576" cy="49872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ctr">
          <a:spAutoFit/>
        </a:bodyPr>
        <a:lstStyle/>
        <a:p>
          <a:pPr algn="ctr"/>
          <a:r>
            <a:rPr lang="es-MX" sz="1400">
              <a:solidFill>
                <a:schemeClr val="accent2">
                  <a:lumMod val="75000"/>
                </a:schemeClr>
              </a:solidFill>
            </a:rPr>
            <a:t>www.jiconsultores.mx</a:t>
          </a:r>
        </a:p>
        <a:p>
          <a:pPr algn="ctr"/>
          <a:r>
            <a:rPr lang="es-MX" sz="1400">
              <a:solidFill>
                <a:schemeClr val="accent2">
                  <a:lumMod val="75000"/>
                </a:schemeClr>
              </a:solidFill>
            </a:rPr>
            <a:t>contacto@jiconsultores.mx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id="1" name="Tabla1" displayName="Tabla1" ref="B12:E23" totalsRowCount="1" headerRowDxfId="155" dataDxfId="153" totalsRowDxfId="151" headerRowBorderDxfId="154" tableBorderDxfId="152" totalsRowBorderDxfId="150">
  <autoFilter ref="B12:E22">
    <filterColumn colId="0" hiddenButton="1"/>
    <filterColumn colId="1" hiddenButton="1"/>
    <filterColumn colId="2" hiddenButton="1"/>
    <filterColumn colId="3" hiddenButton="1"/>
  </autoFilter>
  <tableColumns count="4">
    <tableColumn id="1" name="ALOJAMIENTO" totalsRowLabel="Total" dataDxfId="149" totalsRowDxfId="11"/>
    <tableColumn id="2" name="Costo previsto" totalsRowFunction="sum" dataDxfId="148" totalsRowDxfId="10"/>
    <tableColumn id="3" name="Costo real" totalsRowFunction="sum" dataDxfId="147" totalsRowDxfId="9"/>
    <tableColumn id="4" name="Diferencia" totalsRowFunction="sum" dataDxfId="146" totalsRowDxfId="8">
      <calculatedColumnFormula>Tabla1[[#This Row],[Costo previsto]]-Tabla1[[#This Row],[Costo real]]</calculatedColumnFormula>
    </tableColumn>
  </tableColumns>
  <tableStyleInfo name="TableStyleLight9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G40:J44" totalsRowCount="1" headerRowDxfId="88" dataDxfId="86" totalsRowDxfId="84" headerRowBorderDxfId="87" tableBorderDxfId="85" totalsRowBorderDxfId="83">
  <autoFilter ref="G40:J43">
    <filterColumn colId="0" hiddenButton="1"/>
    <filterColumn colId="1" hiddenButton="1"/>
    <filterColumn colId="2" hiddenButton="1"/>
    <filterColumn colId="3" hiddenButton="1"/>
  </autoFilter>
  <tableColumns count="4">
    <tableColumn id="1" name="AHORROS O INVERSIONES" totalsRowLabel="Total" dataDxfId="82" totalsRowDxfId="23"/>
    <tableColumn id="2" name="Costo previsto" totalsRowFunction="sum" dataDxfId="54" totalsRowDxfId="22"/>
    <tableColumn id="3" name="Costo real" totalsRowFunction="sum" dataDxfId="53" totalsRowDxfId="21"/>
    <tableColumn id="4" name="Diferencia" totalsRowFunction="sum" dataDxfId="52" totalsRowDxfId="20">
      <calculatedColumnFormula>Tabla10[[#This Row],[Costo previsto]]-Tabla10[[#This Row],[Costo real]]</calculatedColumn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7" name="Tabla7" displayName="Tabla7" ref="B56:E64" totalsRowCount="1" headerRowDxfId="81" dataDxfId="80" totalsRowDxfId="78" tableBorderDxfId="79">
  <autoFilter ref="B56:E63">
    <filterColumn colId="0" hiddenButton="1"/>
    <filterColumn colId="1" hiddenButton="1"/>
    <filterColumn colId="2" hiddenButton="1"/>
    <filterColumn colId="3" hiddenButton="1"/>
  </autoFilter>
  <tableColumns count="4">
    <tableColumn id="1" name="CUIDADO PERSONAL" totalsRowLabel="Total" dataDxfId="77" totalsRowDxfId="31"/>
    <tableColumn id="2" name="Costo previsto" totalsRowFunction="sum" dataDxfId="45" totalsRowDxfId="30"/>
    <tableColumn id="3" name="Costo real" totalsRowFunction="sum" dataDxfId="44" totalsRowDxfId="29"/>
    <tableColumn id="4" name="Diferencia" totalsRowFunction="sum" dataDxfId="43" totalsRowDxfId="28">
      <calculatedColumnFormula>Tabla7[[#This Row],[Costo previsto]]-Tabla7[[#This Row],[Costo real]]</calculatedColumnFormula>
    </tableColumn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2" name="Tabla2" displayName="Tabla2" ref="G12:J22" totalsRowCount="1" headerRowDxfId="76" dataDxfId="75" totalsRowDxfId="73" tableBorderDxfId="74">
  <autoFilter ref="G12:J21">
    <filterColumn colId="0" hiddenButton="1"/>
    <filterColumn colId="1" hiddenButton="1"/>
    <filterColumn colId="2" hiddenButton="1"/>
    <filterColumn colId="3" hiddenButton="1"/>
  </autoFilter>
  <tableColumns count="4">
    <tableColumn id="1" name="ENTRETENIMIENTO" totalsRowLabel="Total" dataDxfId="72" totalsRowDxfId="15"/>
    <tableColumn id="2" name="Costo previsto" totalsRowFunction="sum" dataDxfId="64" totalsRowDxfId="14"/>
    <tableColumn id="3" name="Costo real" totalsRowFunction="sum" dataDxfId="63" totalsRowDxfId="13"/>
    <tableColumn id="4" name="Diferencia" totalsRowFunction="sum" dataDxfId="62" totalsRowDxfId="12">
      <calculatedColumnFormula>Tabla2[[#This Row],[Costo previsto]]-Tabla2[[#This Row],[Costo real]]</calculatedColumnFormula>
    </tableColumn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4" name="Tabla4" displayName="Tabla4" ref="B35:E40" totalsRowCount="1" headerRowDxfId="145" dataDxfId="143" totalsRowDxfId="141" headerRowBorderDxfId="144" tableBorderDxfId="142" totalsRowBorderDxfId="140">
  <autoFilter ref="B35:E39">
    <filterColumn colId="0" hiddenButton="1"/>
    <filterColumn colId="1" hiddenButton="1"/>
    <filterColumn colId="2" hiddenButton="1"/>
    <filterColumn colId="3" hiddenButton="1"/>
  </autoFilter>
  <tableColumns count="4">
    <tableColumn id="1" name="SEGURO" totalsRowLabel="Total" dataDxfId="139" totalsRowDxfId="35"/>
    <tableColumn id="2" name="Costo previsto" totalsRowFunction="sum" dataDxfId="67" totalsRowDxfId="34"/>
    <tableColumn id="3" name="Costo real" totalsRowFunction="sum" dataDxfId="66" totalsRowDxfId="33"/>
    <tableColumn id="4" name="Diferencia" totalsRowFunction="sum" dataDxfId="65" totalsRowDxfId="32">
      <calculatedColumnFormula>Tabla4[[#This Row],[Costo previsto]]-Tabla4[[#This Row],[Costo real]]</calculatedColumnFormula>
    </tableColumn>
  </tableColumns>
  <tableStyleInfo name="TableStyleLight9" showFirstColumn="0" showLastColumn="0" showRowStripes="1" showColumnStripes="0"/>
</table>
</file>

<file path=xl/tables/table3.xml><?xml version="1.0" encoding="utf-8"?>
<table xmlns="http://schemas.openxmlformats.org/spreadsheetml/2006/main" id="12" name="Tabla12" displayName="Tabla12" ref="G52:J57" totalsRowCount="1" headerRowDxfId="138" dataDxfId="136" totalsRowDxfId="134" headerRowBorderDxfId="137" tableBorderDxfId="135" totalsRowBorderDxfId="133">
  <autoFilter ref="G52:J56">
    <filterColumn colId="0" hiddenButton="1"/>
    <filterColumn colId="1" hiddenButton="1"/>
    <filterColumn colId="2" hiddenButton="1"/>
    <filterColumn colId="3" hiddenButton="1"/>
  </autoFilter>
  <tableColumns count="4">
    <tableColumn id="1" name="LEGAL" totalsRowLabel="Total" dataDxfId="132" totalsRowDxfId="131"/>
    <tableColumn id="2" name="Costo previsto" totalsRowFunction="sum" dataDxfId="48" totalsRowDxfId="130"/>
    <tableColumn id="3" name="Costo real" totalsRowFunction="sum" dataDxfId="47" totalsRowDxfId="129"/>
    <tableColumn id="4" name="Diferencia" totalsRowFunction="sum" dataDxfId="46" totalsRowDxfId="128">
      <calculatedColumnFormula>Tabla12[[#This Row],[Costo previsto]]-Tabla12[[#This Row],[Costo real]]</calculatedColumn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B48:E54" totalsRowCount="1" headerRowDxfId="127" dataDxfId="125" totalsRowDxfId="123" headerRowBorderDxfId="126" tableBorderDxfId="124" totalsRowBorderDxfId="122">
  <autoFilter ref="B48:E53">
    <filterColumn colId="0" hiddenButton="1"/>
    <filterColumn colId="1" hiddenButton="1"/>
    <filterColumn colId="2" hiddenButton="1"/>
    <filterColumn colId="3" hiddenButton="1"/>
  </autoFilter>
  <tableColumns count="4">
    <tableColumn id="1" name="NIÑOS" totalsRowLabel="Total" dataDxfId="42" totalsRowDxfId="3"/>
    <tableColumn id="2" name="Costo previsto" totalsRowFunction="sum" dataDxfId="41" totalsRowDxfId="2"/>
    <tableColumn id="3" name="Costo real" totalsRowFunction="sum" dataDxfId="40" totalsRowDxfId="1"/>
    <tableColumn id="4" name="Diferencia" totalsRowFunction="sum" dataDxfId="39" totalsRowDxfId="0">
      <calculatedColumnFormula>Tabla6[[#This Row],[Costo previsto]]-Tabla6[[#This Row],[Costo real]]</calculatedColumn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11" name="Tabla11" displayName="Tabla11" ref="G46:J50" totalsRowCount="1" headerRowDxfId="121" dataDxfId="120" totalsRowDxfId="118" tableBorderDxfId="119">
  <autoFilter ref="G46:J49">
    <filterColumn colId="0" hiddenButton="1"/>
    <filterColumn colId="1" hiddenButton="1"/>
    <filterColumn colId="2" hiddenButton="1"/>
    <filterColumn colId="3" hiddenButton="1"/>
  </autoFilter>
  <tableColumns count="4">
    <tableColumn id="1" name="REGALOS Y DONACIONES" totalsRowLabel="Total" dataDxfId="117" totalsRowDxfId="116"/>
    <tableColumn id="2" name="Costo previsto" totalsRowFunction="sum" dataDxfId="51" totalsRowDxfId="115" dataCellStyle="Moneda"/>
    <tableColumn id="3" name="Costo real" totalsRowFunction="sum" dataDxfId="50" totalsRowDxfId="114" dataCellStyle="Moneda"/>
    <tableColumn id="4" name="Diferencia" totalsRowFunction="sum" dataDxfId="49" totalsRowDxfId="113" dataCellStyle="Moneda">
      <calculatedColumnFormula>Tabla11[[#This Row],[Costo previsto]]-Tabla11[[#This Row],[Costo real]]</calculatedColumn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5" name="Tabla5" displayName="Tabla5" ref="B42:E46" totalsRowCount="1" headerRowDxfId="112" dataDxfId="111" totalsRowDxfId="109" tableBorderDxfId="110">
  <autoFilter ref="B42:E45">
    <filterColumn colId="0" hiddenButton="1"/>
    <filterColumn colId="1" hiddenButton="1"/>
    <filterColumn colId="2" hiddenButton="1"/>
    <filterColumn colId="3" hiddenButton="1"/>
  </autoFilter>
  <tableColumns count="4">
    <tableColumn id="1" name="COMIDA" totalsRowLabel="Total" dataDxfId="108" totalsRowDxfId="19"/>
    <tableColumn id="2" name="Costo previsto" totalsRowFunction="sum" dataDxfId="36" totalsRowDxfId="18">
      <calculatedColumnFormula>200*6*4</calculatedColumnFormula>
    </tableColumn>
    <tableColumn id="3" name="Costo real" totalsRowFunction="sum" dataDxfId="37" totalsRowDxfId="17">
      <calculatedColumnFormula>400*30</calculatedColumnFormula>
    </tableColumn>
    <tableColumn id="4" name="Diferencia" totalsRowFunction="sum" dataDxfId="38" totalsRowDxfId="16">
      <calculatedColumnFormula>Tabla5[[#This Row],[Costo previsto]]-Tabla5[[#This Row],[Costo real]]</calculatedColumnFormula>
    </tableColumn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9" name="Tabla9" displayName="Tabla9" ref="G33:J38" totalsRowCount="1" headerRowDxfId="107" dataDxfId="106" totalsRowDxfId="104" tableBorderDxfId="105">
  <autoFilter ref="G33:J37">
    <filterColumn colId="0" hiddenButton="1"/>
    <filterColumn colId="1" hiddenButton="1"/>
    <filterColumn colId="2" hiddenButton="1"/>
    <filterColumn colId="3" hiddenButton="1"/>
  </autoFilter>
  <tableColumns count="4">
    <tableColumn id="1" name="IMPUESTOS" totalsRowLabel="Total" dataDxfId="58" totalsRowDxfId="103"/>
    <tableColumn id="2" name="Costo previsto" totalsRowFunction="sum" dataDxfId="57" totalsRowDxfId="102"/>
    <tableColumn id="3" name="Costo real" totalsRowFunction="sum" dataDxfId="56" totalsRowDxfId="101"/>
    <tableColumn id="4" name="Diferencia" totalsRowFunction="sum" dataDxfId="55" totalsRowDxfId="100">
      <calculatedColumnFormula>Tabla9[[#This Row],[Costo previsto]]-Tabla9[[#This Row],[Costo real]]</calculatedColumn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3" name="Tabla3" displayName="Tabla3" ref="B25:E33" totalsRowCount="1" headerRowDxfId="99" dataDxfId="98" totalsRowDxfId="96" tableBorderDxfId="97">
  <autoFilter ref="B25:E32">
    <filterColumn colId="0" hiddenButton="1"/>
    <filterColumn colId="1" hiddenButton="1"/>
    <filterColumn colId="2" hiddenButton="1"/>
    <filterColumn colId="3" hiddenButton="1"/>
  </autoFilter>
  <tableColumns count="4">
    <tableColumn id="1" name="TRANSPORTE" totalsRowLabel="Total" dataDxfId="71" totalsRowDxfId="7"/>
    <tableColumn id="2" name="Costo previsto" totalsRowFunction="sum" dataDxfId="70" totalsRowDxfId="6"/>
    <tableColumn id="3" name="Costo real" totalsRowFunction="sum" dataDxfId="69" totalsRowDxfId="5"/>
    <tableColumn id="4" name="Diferencia" totalsRowFunction="sum" dataDxfId="68" totalsRowDxfId="4">
      <calculatedColumnFormula>Tabla3[[#This Row],[Costo previsto]]-Tabla3[[#This Row],[Costo real]]</calculatedColumn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8" name="Tabla8" displayName="Tabla8" ref="G24:J31" totalsRowCount="1" headerRowDxfId="95" dataDxfId="93" totalsRowDxfId="91" headerRowBorderDxfId="94" tableBorderDxfId="92" totalsRowBorderDxfId="90">
  <autoFilter ref="G24:J30">
    <filterColumn colId="0" hiddenButton="1"/>
    <filterColumn colId="1" hiddenButton="1"/>
    <filterColumn colId="2" hiddenButton="1"/>
    <filterColumn colId="3" hiddenButton="1"/>
  </autoFilter>
  <tableColumns count="4">
    <tableColumn id="1" name="PRÉSTAMOS" totalsRowLabel="Total" dataDxfId="89" totalsRowDxfId="27"/>
    <tableColumn id="2" name="Costo previsto" totalsRowFunction="sum" dataDxfId="61" totalsRowDxfId="26"/>
    <tableColumn id="3" name="Costo real" totalsRowFunction="sum" dataDxfId="60" totalsRowDxfId="25"/>
    <tableColumn id="4" name="Diferencia" totalsRowFunction="sum" dataDxfId="59" totalsRowDxfId="24">
      <calculatedColumnFormula>Tabla8[[#This Row],[Costo previsto]]-Tabla8[[#This Row],[Costo real]]</calculatedColumnFormula>
    </tableColumn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ustom 24">
      <a:dk1>
        <a:sysClr val="windowText" lastClr="000000"/>
      </a:dk1>
      <a:lt1>
        <a:sysClr val="window" lastClr="FFFFFF"/>
      </a:lt1>
      <a:dk2>
        <a:srgbClr val="2F4158"/>
      </a:dk2>
      <a:lt2>
        <a:srgbClr val="F2F2F2"/>
      </a:lt2>
      <a:accent1>
        <a:srgbClr val="D0DE4E"/>
      </a:accent1>
      <a:accent2>
        <a:srgbClr val="3D5157"/>
      </a:accent2>
      <a:accent3>
        <a:srgbClr val="47653F"/>
      </a:accent3>
      <a:accent4>
        <a:srgbClr val="607E4C"/>
      </a:accent4>
      <a:accent5>
        <a:srgbClr val="78A141"/>
      </a:accent5>
      <a:accent6>
        <a:srgbClr val="9BBB59"/>
      </a:accent6>
      <a:hlink>
        <a:srgbClr val="9BBB59"/>
      </a:hlink>
      <a:folHlink>
        <a:srgbClr val="9BBB59"/>
      </a:folHlink>
    </a:clrScheme>
    <a:fontScheme name="Custom 5">
      <a:majorFont>
        <a:latin typeface="Franklin Gothic Demi"/>
        <a:ea typeface=""/>
        <a:cs typeface=""/>
      </a:majorFont>
      <a:minorFont>
        <a:latin typeface="Microsoft Sans Serif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6.xml"/><Relationship Id="rId13" Type="http://schemas.openxmlformats.org/officeDocument/2006/relationships/table" Target="../tables/table11.xml"/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12" Type="http://schemas.openxmlformats.org/officeDocument/2006/relationships/table" Target="../tables/table1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4.xml"/><Relationship Id="rId11" Type="http://schemas.openxmlformats.org/officeDocument/2006/relationships/table" Target="../tables/table9.xml"/><Relationship Id="rId5" Type="http://schemas.openxmlformats.org/officeDocument/2006/relationships/table" Target="../tables/table3.xml"/><Relationship Id="rId10" Type="http://schemas.openxmlformats.org/officeDocument/2006/relationships/table" Target="../tables/table8.xml"/><Relationship Id="rId4" Type="http://schemas.openxmlformats.org/officeDocument/2006/relationships/table" Target="../tables/table2.xml"/><Relationship Id="rId9" Type="http://schemas.openxmlformats.org/officeDocument/2006/relationships/table" Target="../tables/table7.xml"/><Relationship Id="rId14" Type="http://schemas.openxmlformats.org/officeDocument/2006/relationships/table" Target="../tables/table1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J65"/>
  <sheetViews>
    <sheetView showGridLines="0" tabSelected="1" topLeftCell="A44" workbookViewId="0">
      <selection activeCell="B53" sqref="B53"/>
    </sheetView>
  </sheetViews>
  <sheetFormatPr baseColWidth="10" defaultColWidth="9.140625" defaultRowHeight="12.75" x14ac:dyDescent="0.2"/>
  <cols>
    <col min="1" max="1" width="2.28515625" customWidth="1"/>
    <col min="2" max="2" width="40.7109375" customWidth="1"/>
    <col min="3" max="5" width="16.85546875" customWidth="1"/>
    <col min="6" max="6" width="4.42578125" customWidth="1"/>
    <col min="7" max="7" width="32.42578125" customWidth="1"/>
    <col min="8" max="10" width="16.85546875" customWidth="1"/>
  </cols>
  <sheetData>
    <row r="1" spans="1:10" ht="10.5" customHeight="1" x14ac:dyDescent="0.5">
      <c r="A1" s="11"/>
      <c r="B1" s="3"/>
      <c r="C1" s="3"/>
      <c r="D1" s="3"/>
      <c r="E1" s="3"/>
      <c r="F1" s="3"/>
      <c r="G1" s="3"/>
      <c r="H1" s="3"/>
      <c r="I1" s="3"/>
      <c r="J1" s="4"/>
    </row>
    <row r="2" spans="1:10" ht="51.95" customHeight="1" x14ac:dyDescent="0.2">
      <c r="A2" s="11"/>
      <c r="B2" s="72" t="s">
        <v>0</v>
      </c>
      <c r="C2" s="72"/>
      <c r="D2" s="72"/>
      <c r="E2" s="72"/>
      <c r="F2" s="72"/>
      <c r="G2" s="72"/>
      <c r="H2" s="72"/>
      <c r="I2" s="72"/>
      <c r="J2" s="72"/>
    </row>
    <row r="3" spans="1:10" ht="9" customHeight="1" x14ac:dyDescent="0.2">
      <c r="A3" s="1"/>
      <c r="B3" s="97"/>
      <c r="C3" s="97"/>
      <c r="D3" s="97"/>
      <c r="E3" s="97"/>
      <c r="F3" s="97"/>
      <c r="G3" s="97"/>
      <c r="H3" s="97"/>
      <c r="I3" s="97"/>
      <c r="J3" s="97"/>
    </row>
    <row r="4" spans="1:10" ht="20.100000000000001" customHeight="1" x14ac:dyDescent="0.2">
      <c r="A4" s="1"/>
      <c r="B4" s="9"/>
      <c r="C4" s="8"/>
      <c r="D4" s="8"/>
      <c r="E4" s="8"/>
      <c r="F4" s="8"/>
      <c r="G4" s="8"/>
      <c r="H4" s="8"/>
      <c r="I4" s="8"/>
      <c r="J4" s="8"/>
    </row>
    <row r="5" spans="1:10" ht="18" customHeight="1" x14ac:dyDescent="0.2">
      <c r="A5" s="1"/>
      <c r="B5" s="89" t="s">
        <v>1</v>
      </c>
      <c r="C5" s="94" t="s">
        <v>32</v>
      </c>
      <c r="D5" s="95"/>
      <c r="E5" s="101">
        <v>29000</v>
      </c>
      <c r="F5" s="5"/>
      <c r="G5" s="76" t="s">
        <v>38</v>
      </c>
      <c r="H5" s="77"/>
      <c r="I5" s="78"/>
      <c r="J5" s="142">
        <f>E7-J59</f>
        <v>2200</v>
      </c>
    </row>
    <row r="6" spans="1:10" ht="18" customHeight="1" thickBot="1" x14ac:dyDescent="0.25">
      <c r="A6" s="1"/>
      <c r="B6" s="87"/>
      <c r="C6" s="98" t="s">
        <v>33</v>
      </c>
      <c r="D6" s="98"/>
      <c r="E6" s="102">
        <v>10000</v>
      </c>
      <c r="F6" s="5"/>
      <c r="G6" s="91"/>
      <c r="H6" s="92"/>
      <c r="I6" s="93"/>
      <c r="J6" s="143"/>
    </row>
    <row r="7" spans="1:10" ht="18" customHeight="1" thickBot="1" x14ac:dyDescent="0.25">
      <c r="A7" s="1"/>
      <c r="B7" s="90"/>
      <c r="C7" s="79" t="s">
        <v>34</v>
      </c>
      <c r="D7" s="80"/>
      <c r="E7" s="103">
        <f>SUM(E5:E6)</f>
        <v>39000</v>
      </c>
      <c r="F7" s="5"/>
      <c r="G7" s="73" t="s">
        <v>39</v>
      </c>
      <c r="H7" s="74"/>
      <c r="I7" s="75"/>
      <c r="J7" s="144">
        <f>E10-J61</f>
        <v>2030</v>
      </c>
    </row>
    <row r="8" spans="1:10" ht="18" customHeight="1" thickBot="1" x14ac:dyDescent="0.25">
      <c r="A8" s="1"/>
      <c r="B8" s="86" t="s">
        <v>2</v>
      </c>
      <c r="C8" s="81" t="s">
        <v>32</v>
      </c>
      <c r="D8" s="82"/>
      <c r="E8" s="104">
        <v>29000</v>
      </c>
      <c r="F8" s="5"/>
      <c r="G8" s="91"/>
      <c r="H8" s="92"/>
      <c r="I8" s="93"/>
      <c r="J8" s="145"/>
    </row>
    <row r="9" spans="1:10" ht="18" customHeight="1" thickBot="1" x14ac:dyDescent="0.25">
      <c r="A9" s="1"/>
      <c r="B9" s="87"/>
      <c r="C9" s="83" t="s">
        <v>33</v>
      </c>
      <c r="D9" s="83"/>
      <c r="E9" s="105">
        <v>10000</v>
      </c>
      <c r="F9" s="5"/>
      <c r="G9" s="73" t="s">
        <v>40</v>
      </c>
      <c r="H9" s="74"/>
      <c r="I9" s="75"/>
      <c r="J9" s="146">
        <f>J7-J5</f>
        <v>-170</v>
      </c>
    </row>
    <row r="10" spans="1:10" ht="18" customHeight="1" thickBot="1" x14ac:dyDescent="0.25">
      <c r="A10" s="1"/>
      <c r="B10" s="88"/>
      <c r="C10" s="84" t="s">
        <v>34</v>
      </c>
      <c r="D10" s="85"/>
      <c r="E10" s="106">
        <f>SUM(E8:E9)</f>
        <v>39000</v>
      </c>
      <c r="F10" s="5"/>
      <c r="G10" s="76"/>
      <c r="H10" s="77"/>
      <c r="I10" s="78"/>
      <c r="J10" s="147"/>
    </row>
    <row r="11" spans="1:10" ht="20.100000000000001" customHeight="1" thickBot="1" x14ac:dyDescent="0.25">
      <c r="A11" s="1"/>
      <c r="C11" s="10"/>
      <c r="D11" s="6"/>
      <c r="E11" s="69"/>
      <c r="F11" s="5"/>
      <c r="G11" s="7"/>
      <c r="H11" s="7"/>
      <c r="I11" s="7"/>
      <c r="J11" s="70"/>
    </row>
    <row r="12" spans="1:10" ht="18" customHeight="1" thickBot="1" x14ac:dyDescent="0.25">
      <c r="A12" s="1"/>
      <c r="B12" s="65" t="s">
        <v>3</v>
      </c>
      <c r="C12" s="17" t="s">
        <v>35</v>
      </c>
      <c r="D12" s="17" t="s">
        <v>36</v>
      </c>
      <c r="E12" s="64" t="s">
        <v>37</v>
      </c>
      <c r="F12" s="63"/>
      <c r="G12" s="61" t="s">
        <v>41</v>
      </c>
      <c r="H12" s="25" t="s">
        <v>35</v>
      </c>
      <c r="I12" s="26" t="s">
        <v>36</v>
      </c>
      <c r="J12" s="62" t="s">
        <v>37</v>
      </c>
    </row>
    <row r="13" spans="1:10" ht="18" customHeight="1" thickBot="1" x14ac:dyDescent="0.25">
      <c r="A13" s="1"/>
      <c r="B13" s="33" t="s">
        <v>4</v>
      </c>
      <c r="C13" s="107"/>
      <c r="D13" s="108"/>
      <c r="E13" s="109">
        <f>Tabla1[[#This Row],[Costo previsto]]-Tabla1[[#This Row],[Costo real]]</f>
        <v>0</v>
      </c>
      <c r="F13" s="15"/>
      <c r="G13" s="27" t="s">
        <v>66</v>
      </c>
      <c r="H13" s="148">
        <v>0</v>
      </c>
      <c r="I13" s="148">
        <v>50</v>
      </c>
      <c r="J13" s="148">
        <f>Tabla2[[#This Row],[Costo previsto]]-Tabla2[[#This Row],[Costo real]]</f>
        <v>-50</v>
      </c>
    </row>
    <row r="14" spans="1:10" ht="18" customHeight="1" thickBot="1" x14ac:dyDescent="0.25">
      <c r="A14" s="1"/>
      <c r="B14" s="34" t="s">
        <v>5</v>
      </c>
      <c r="C14" s="110">
        <v>400</v>
      </c>
      <c r="D14" s="110">
        <v>400</v>
      </c>
      <c r="E14" s="110">
        <f>Tabla1[[#This Row],[Costo previsto]]-Tabla1[[#This Row],[Costo real]]</f>
        <v>0</v>
      </c>
      <c r="F14" s="2"/>
      <c r="G14" s="28" t="s">
        <v>42</v>
      </c>
      <c r="H14" s="149"/>
      <c r="I14" s="149"/>
      <c r="J14" s="149">
        <f>Tabla2[[#This Row],[Costo previsto]]-Tabla2[[#This Row],[Costo real]]</f>
        <v>0</v>
      </c>
    </row>
    <row r="15" spans="1:10" ht="18" customHeight="1" thickBot="1" x14ac:dyDescent="0.25">
      <c r="A15" s="1"/>
      <c r="B15" s="33" t="s">
        <v>6</v>
      </c>
      <c r="C15" s="111">
        <v>400</v>
      </c>
      <c r="D15" s="112">
        <v>400</v>
      </c>
      <c r="E15" s="112">
        <f>Tabla1[[#This Row],[Costo previsto]]-Tabla1[[#This Row],[Costo real]]</f>
        <v>0</v>
      </c>
      <c r="F15" s="2"/>
      <c r="G15" s="29" t="s">
        <v>43</v>
      </c>
      <c r="H15" s="148"/>
      <c r="I15" s="150">
        <v>120</v>
      </c>
      <c r="J15" s="150">
        <f>Tabla2[[#This Row],[Costo previsto]]-Tabla2[[#This Row],[Costo real]]</f>
        <v>-120</v>
      </c>
    </row>
    <row r="16" spans="1:10" ht="18" customHeight="1" thickBot="1" x14ac:dyDescent="0.25">
      <c r="A16" s="1"/>
      <c r="B16" s="34" t="s">
        <v>7</v>
      </c>
      <c r="C16" s="113">
        <v>400</v>
      </c>
      <c r="D16" s="110">
        <v>400</v>
      </c>
      <c r="E16" s="110">
        <f>Tabla1[[#This Row],[Costo previsto]]-Tabla1[[#This Row],[Costo real]]</f>
        <v>0</v>
      </c>
      <c r="F16" s="2"/>
      <c r="G16" s="30" t="s">
        <v>44</v>
      </c>
      <c r="H16" s="151"/>
      <c r="I16" s="151"/>
      <c r="J16" s="149">
        <f>Tabla2[[#This Row],[Costo previsto]]-Tabla2[[#This Row],[Costo real]]</f>
        <v>0</v>
      </c>
    </row>
    <row r="17" spans="1:10" ht="18" customHeight="1" thickBot="1" x14ac:dyDescent="0.25">
      <c r="A17" s="1"/>
      <c r="B17" s="33" t="s">
        <v>8</v>
      </c>
      <c r="C17" s="112">
        <v>600</v>
      </c>
      <c r="D17" s="112">
        <v>600</v>
      </c>
      <c r="E17" s="112">
        <f>Tabla1[[#This Row],[Costo previsto]]-Tabla1[[#This Row],[Costo real]]</f>
        <v>0</v>
      </c>
      <c r="F17" s="2"/>
      <c r="G17" s="27" t="s">
        <v>45</v>
      </c>
      <c r="H17" s="150"/>
      <c r="I17" s="150"/>
      <c r="J17" s="152">
        <f>Tabla2[[#This Row],[Costo previsto]]-Tabla2[[#This Row],[Costo real]]</f>
        <v>0</v>
      </c>
    </row>
    <row r="18" spans="1:10" ht="18" customHeight="1" thickBot="1" x14ac:dyDescent="0.25">
      <c r="A18" s="1"/>
      <c r="B18" s="34" t="s">
        <v>67</v>
      </c>
      <c r="C18" s="110">
        <v>700</v>
      </c>
      <c r="D18" s="114">
        <v>700</v>
      </c>
      <c r="E18" s="110">
        <f>Tabla1[[#This Row],[Costo previsto]]-Tabla1[[#This Row],[Costo real]]</f>
        <v>0</v>
      </c>
      <c r="F18" s="2"/>
      <c r="G18" s="30" t="s">
        <v>46</v>
      </c>
      <c r="H18" s="153"/>
      <c r="I18" s="153"/>
      <c r="J18" s="154">
        <f>Tabla2[[#This Row],[Costo previsto]]-Tabla2[[#This Row],[Costo real]]</f>
        <v>0</v>
      </c>
    </row>
    <row r="19" spans="1:10" ht="18" customHeight="1" thickBot="1" x14ac:dyDescent="0.25">
      <c r="A19" s="1"/>
      <c r="B19" s="33" t="s">
        <v>9</v>
      </c>
      <c r="C19" s="112"/>
      <c r="D19" s="111"/>
      <c r="E19" s="111">
        <f>Tabla1[[#This Row],[Costo previsto]]-Tabla1[[#This Row],[Costo real]]</f>
        <v>0</v>
      </c>
      <c r="F19" s="2"/>
      <c r="G19" s="31" t="s">
        <v>12</v>
      </c>
      <c r="H19" s="155"/>
      <c r="I19" s="155"/>
      <c r="J19" s="156">
        <f>Tabla2[[#This Row],[Costo previsto]]-Tabla2[[#This Row],[Costo real]]</f>
        <v>0</v>
      </c>
    </row>
    <row r="20" spans="1:10" ht="18" customHeight="1" thickBot="1" x14ac:dyDescent="0.25">
      <c r="A20" s="1"/>
      <c r="B20" s="34" t="s">
        <v>10</v>
      </c>
      <c r="C20" s="110"/>
      <c r="D20" s="115"/>
      <c r="E20" s="110">
        <f>Tabla1[[#This Row],[Costo previsto]]-Tabla1[[#This Row],[Costo real]]</f>
        <v>0</v>
      </c>
      <c r="F20" s="2"/>
      <c r="G20" s="30" t="s">
        <v>12</v>
      </c>
      <c r="H20" s="149"/>
      <c r="I20" s="149"/>
      <c r="J20" s="157">
        <f>Tabla2[[#This Row],[Costo previsto]]-Tabla2[[#This Row],[Costo real]]</f>
        <v>0</v>
      </c>
    </row>
    <row r="21" spans="1:10" ht="18" customHeight="1" thickBot="1" x14ac:dyDescent="0.25">
      <c r="A21" s="1"/>
      <c r="B21" s="35" t="s">
        <v>11</v>
      </c>
      <c r="C21" s="116"/>
      <c r="D21" s="116"/>
      <c r="E21" s="116">
        <f>Tabla1[[#This Row],[Costo previsto]]-Tabla1[[#This Row],[Costo real]]</f>
        <v>0</v>
      </c>
      <c r="F21" s="2"/>
      <c r="G21" s="27" t="s">
        <v>12</v>
      </c>
      <c r="H21" s="148"/>
      <c r="I21" s="148"/>
      <c r="J21" s="158">
        <f>Tabla2[[#This Row],[Costo previsto]]-Tabla2[[#This Row],[Costo real]]</f>
        <v>0</v>
      </c>
    </row>
    <row r="22" spans="1:10" ht="18" customHeight="1" thickBot="1" x14ac:dyDescent="0.25">
      <c r="A22" s="1"/>
      <c r="B22" s="36" t="s">
        <v>12</v>
      </c>
      <c r="C22" s="117"/>
      <c r="D22" s="117"/>
      <c r="E22" s="118">
        <f>Tabla1[[#This Row],[Costo previsto]]-Tabla1[[#This Row],[Costo real]]</f>
        <v>0</v>
      </c>
      <c r="F22" s="58"/>
      <c r="G22" s="59" t="s">
        <v>13</v>
      </c>
      <c r="H22" s="159">
        <f>SUBTOTAL(109,Tabla2[Costo previsto])</f>
        <v>0</v>
      </c>
      <c r="I22" s="159">
        <f>SUBTOTAL(109,Tabla2[Costo real])</f>
        <v>170</v>
      </c>
      <c r="J22" s="160">
        <f>SUBTOTAL(109,Tabla2[Diferencia])</f>
        <v>-170</v>
      </c>
    </row>
    <row r="23" spans="1:10" ht="18" customHeight="1" thickBot="1" x14ac:dyDescent="0.25">
      <c r="A23" s="1"/>
      <c r="B23" s="60" t="s">
        <v>13</v>
      </c>
      <c r="C23" s="119">
        <f>SUBTOTAL(109,Tabla1[Costo previsto])</f>
        <v>2500</v>
      </c>
      <c r="D23" s="120">
        <f>SUBTOTAL(109,Tabla1[Costo real])</f>
        <v>2500</v>
      </c>
      <c r="E23" s="121">
        <f>SUBTOTAL(109,Tabla1[Diferencia])</f>
        <v>0</v>
      </c>
      <c r="F23" s="2"/>
      <c r="G23" s="100"/>
      <c r="H23" s="100"/>
      <c r="I23" s="100"/>
      <c r="J23" s="100"/>
    </row>
    <row r="24" spans="1:10" ht="18" customHeight="1" thickBot="1" x14ac:dyDescent="0.25">
      <c r="A24" s="1"/>
      <c r="B24" s="99"/>
      <c r="C24" s="99"/>
      <c r="D24" s="99"/>
      <c r="E24" s="99"/>
      <c r="F24" s="2"/>
      <c r="G24" s="60" t="s">
        <v>47</v>
      </c>
      <c r="H24" s="21" t="s">
        <v>35</v>
      </c>
      <c r="I24" s="21" t="s">
        <v>36</v>
      </c>
      <c r="J24" s="66" t="s">
        <v>37</v>
      </c>
    </row>
    <row r="25" spans="1:10" ht="18" customHeight="1" thickBot="1" x14ac:dyDescent="0.25">
      <c r="A25" s="1"/>
      <c r="B25" s="37" t="s">
        <v>14</v>
      </c>
      <c r="C25" s="25" t="s">
        <v>35</v>
      </c>
      <c r="D25" s="26" t="s">
        <v>36</v>
      </c>
      <c r="E25" s="26" t="s">
        <v>37</v>
      </c>
      <c r="F25" s="2"/>
      <c r="G25" s="33" t="s">
        <v>48</v>
      </c>
      <c r="H25" s="131"/>
      <c r="I25" s="135"/>
      <c r="J25" s="129">
        <f>Tabla8[[#This Row],[Costo previsto]]-Tabla8[[#This Row],[Costo real]]</f>
        <v>0</v>
      </c>
    </row>
    <row r="26" spans="1:10" ht="18" customHeight="1" thickBot="1" x14ac:dyDescent="0.25">
      <c r="A26" s="1"/>
      <c r="B26" s="27" t="s">
        <v>15</v>
      </c>
      <c r="C26" s="122"/>
      <c r="D26" s="122"/>
      <c r="E26" s="122">
        <f>Tabla3[[#This Row],[Costo previsto]]-Tabla3[[#This Row],[Costo real]]</f>
        <v>0</v>
      </c>
      <c r="F26" s="2"/>
      <c r="G26" s="40" t="s">
        <v>49</v>
      </c>
      <c r="H26" s="132"/>
      <c r="I26" s="161"/>
      <c r="J26" s="132">
        <f>Tabla8[[#This Row],[Costo previsto]]-Tabla8[[#This Row],[Costo real]]</f>
        <v>0</v>
      </c>
    </row>
    <row r="27" spans="1:10" ht="18" customHeight="1" thickBot="1" x14ac:dyDescent="0.25">
      <c r="A27" s="1"/>
      <c r="B27" s="30" t="s">
        <v>72</v>
      </c>
      <c r="C27" s="123"/>
      <c r="D27" s="123"/>
      <c r="E27" s="123">
        <f>Tabla3[[#This Row],[Costo previsto]]-Tabla3[[#This Row],[Costo real]]</f>
        <v>0</v>
      </c>
      <c r="F27" s="2"/>
      <c r="G27" s="41" t="s">
        <v>50</v>
      </c>
      <c r="H27" s="162"/>
      <c r="I27" s="163"/>
      <c r="J27" s="135">
        <f>Tabla8[[#This Row],[Costo previsto]]-Tabla8[[#This Row],[Costo real]]</f>
        <v>0</v>
      </c>
    </row>
    <row r="28" spans="1:10" ht="18" customHeight="1" thickBot="1" x14ac:dyDescent="0.25">
      <c r="A28" s="1"/>
      <c r="B28" s="31" t="s">
        <v>16</v>
      </c>
      <c r="C28" s="124"/>
      <c r="D28" s="124"/>
      <c r="E28" s="124">
        <f>Tabla3[[#This Row],[Costo previsto]]-Tabla3[[#This Row],[Costo real]]</f>
        <v>0</v>
      </c>
      <c r="F28" s="2"/>
      <c r="G28" s="34" t="s">
        <v>50</v>
      </c>
      <c r="H28" s="132"/>
      <c r="I28" s="161"/>
      <c r="J28" s="132">
        <f>Tabla8[[#This Row],[Costo previsto]]-Tabla8[[#This Row],[Costo real]]</f>
        <v>0</v>
      </c>
    </row>
    <row r="29" spans="1:10" ht="18" customHeight="1" thickBot="1" x14ac:dyDescent="0.25">
      <c r="A29" s="1"/>
      <c r="B29" s="30" t="s">
        <v>73</v>
      </c>
      <c r="C29" s="125"/>
      <c r="D29" s="125"/>
      <c r="E29" s="125">
        <f>Tabla3[[#This Row],[Costo previsto]]-Tabla3[[#This Row],[Costo real]]</f>
        <v>0</v>
      </c>
      <c r="F29" s="2"/>
      <c r="G29" s="42" t="s">
        <v>50</v>
      </c>
      <c r="H29" s="162"/>
      <c r="I29" s="163"/>
      <c r="J29" s="164">
        <f>Tabla8[[#This Row],[Costo previsto]]-Tabla8[[#This Row],[Costo real]]</f>
        <v>0</v>
      </c>
    </row>
    <row r="30" spans="1:10" ht="18" customHeight="1" thickBot="1" x14ac:dyDescent="0.25">
      <c r="A30" s="1"/>
      <c r="B30" s="38" t="s">
        <v>17</v>
      </c>
      <c r="C30" s="124">
        <v>1600</v>
      </c>
      <c r="D30" s="124">
        <v>1600</v>
      </c>
      <c r="E30" s="124">
        <f>Tabla3[[#This Row],[Costo previsto]]-Tabla3[[#This Row],[Costo real]]</f>
        <v>0</v>
      </c>
      <c r="F30" s="2"/>
      <c r="G30" s="43" t="s">
        <v>12</v>
      </c>
      <c r="H30" s="137"/>
      <c r="I30" s="165"/>
      <c r="J30" s="137">
        <f>Tabla8[[#This Row],[Costo previsto]]-Tabla8[[#This Row],[Costo real]]</f>
        <v>0</v>
      </c>
    </row>
    <row r="31" spans="1:10" ht="18" customHeight="1" thickBot="1" x14ac:dyDescent="0.25">
      <c r="A31" s="1"/>
      <c r="B31" s="39" t="s">
        <v>18</v>
      </c>
      <c r="C31" s="125"/>
      <c r="D31" s="125"/>
      <c r="E31" s="125">
        <f>Tabla3[[#This Row],[Costo previsto]]-Tabla3[[#This Row],[Costo real]]</f>
        <v>0</v>
      </c>
      <c r="F31" s="2"/>
      <c r="G31" s="60" t="s">
        <v>13</v>
      </c>
      <c r="H31" s="166">
        <f>SUBTOTAL(109,Tabla8[Costo previsto])</f>
        <v>0</v>
      </c>
      <c r="I31" s="167">
        <f>SUBTOTAL(109,Tabla8[Costo real])</f>
        <v>0</v>
      </c>
      <c r="J31" s="168">
        <f>SUBTOTAL(109,Tabla8[Diferencia])</f>
        <v>0</v>
      </c>
    </row>
    <row r="32" spans="1:10" ht="18" customHeight="1" x14ac:dyDescent="0.2">
      <c r="A32" s="1"/>
      <c r="B32" s="31" t="s">
        <v>12</v>
      </c>
      <c r="C32" s="126">
        <v>2000</v>
      </c>
      <c r="D32" s="127">
        <v>2000</v>
      </c>
      <c r="E32" s="126">
        <f>Tabla3[[#This Row],[Costo previsto]]-Tabla3[[#This Row],[Costo real]]</f>
        <v>0</v>
      </c>
      <c r="F32" s="2"/>
      <c r="G32" s="71"/>
      <c r="H32" s="71"/>
      <c r="I32" s="71"/>
      <c r="J32" s="71"/>
    </row>
    <row r="33" spans="1:10" ht="18" customHeight="1" x14ac:dyDescent="0.2">
      <c r="A33" s="1"/>
      <c r="B33" s="32" t="s">
        <v>13</v>
      </c>
      <c r="C33" s="128">
        <f>SUBTOTAL(109,Tabla3[Costo previsto])</f>
        <v>3600</v>
      </c>
      <c r="D33" s="128">
        <f>SUBTOTAL(109,Tabla3[Costo real])</f>
        <v>3600</v>
      </c>
      <c r="E33" s="128">
        <f>SUBTOTAL(109,Tabla3[Diferencia])</f>
        <v>0</v>
      </c>
      <c r="F33" s="15"/>
      <c r="G33" s="37" t="s">
        <v>51</v>
      </c>
      <c r="H33" s="25" t="s">
        <v>35</v>
      </c>
      <c r="I33" s="25" t="s">
        <v>36</v>
      </c>
      <c r="J33" s="25" t="s">
        <v>37</v>
      </c>
    </row>
    <row r="34" spans="1:10" ht="18" customHeight="1" thickBot="1" x14ac:dyDescent="0.25">
      <c r="A34" s="1"/>
      <c r="B34" s="71"/>
      <c r="C34" s="71"/>
      <c r="D34" s="71"/>
      <c r="E34" s="71"/>
      <c r="F34" s="15"/>
      <c r="G34" s="27" t="s">
        <v>52</v>
      </c>
      <c r="H34" s="126"/>
      <c r="I34" s="126"/>
      <c r="J34" s="126">
        <f>Tabla9[[#This Row],[Costo previsto]]-Tabla9[[#This Row],[Costo real]]</f>
        <v>0</v>
      </c>
    </row>
    <row r="35" spans="1:10" ht="18" customHeight="1" thickBot="1" x14ac:dyDescent="0.25">
      <c r="A35" s="1"/>
      <c r="B35" s="60" t="s">
        <v>19</v>
      </c>
      <c r="C35" s="20" t="s">
        <v>35</v>
      </c>
      <c r="D35" s="19" t="s">
        <v>36</v>
      </c>
      <c r="E35" s="66" t="s">
        <v>37</v>
      </c>
      <c r="F35" s="15"/>
      <c r="G35" s="44" t="s">
        <v>53</v>
      </c>
      <c r="H35" s="169"/>
      <c r="I35" s="170"/>
      <c r="J35" s="170">
        <f>Tabla9[[#This Row],[Costo previsto]]-Tabla9[[#This Row],[Costo real]]</f>
        <v>0</v>
      </c>
    </row>
    <row r="36" spans="1:10" ht="18" customHeight="1" thickBot="1" x14ac:dyDescent="0.25">
      <c r="A36" s="23"/>
      <c r="B36" s="45" t="s">
        <v>20</v>
      </c>
      <c r="C36" s="129"/>
      <c r="D36" s="130"/>
      <c r="E36" s="131">
        <f>Tabla4[[#This Row],[Costo previsto]]-Tabla4[[#This Row],[Costo real]]</f>
        <v>0</v>
      </c>
      <c r="F36" s="15"/>
      <c r="G36" s="38" t="s">
        <v>54</v>
      </c>
      <c r="H36" s="124"/>
      <c r="I36" s="127"/>
      <c r="J36" s="127">
        <f>Tabla9[[#This Row],[Costo previsto]]-Tabla9[[#This Row],[Costo real]]</f>
        <v>0</v>
      </c>
    </row>
    <row r="37" spans="1:10" ht="18" customHeight="1" thickBot="1" x14ac:dyDescent="0.25">
      <c r="A37" s="23"/>
      <c r="B37" s="46" t="s">
        <v>21</v>
      </c>
      <c r="C37" s="132"/>
      <c r="D37" s="133"/>
      <c r="E37" s="134">
        <f>Tabla4[[#This Row],[Costo previsto]]-Tabla4[[#This Row],[Costo real]]</f>
        <v>0</v>
      </c>
      <c r="F37" s="15"/>
      <c r="G37" s="44" t="s">
        <v>12</v>
      </c>
      <c r="H37" s="170"/>
      <c r="I37" s="170"/>
      <c r="J37" s="170">
        <f>Tabla9[[#This Row],[Costo previsto]]-Tabla9[[#This Row],[Costo real]]</f>
        <v>0</v>
      </c>
    </row>
    <row r="38" spans="1:10" ht="18" customHeight="1" thickBot="1" x14ac:dyDescent="0.25">
      <c r="A38" s="23"/>
      <c r="B38" s="47" t="s">
        <v>22</v>
      </c>
      <c r="C38" s="135">
        <v>1200</v>
      </c>
      <c r="D38" s="136">
        <v>1200</v>
      </c>
      <c r="E38" s="135">
        <f>Tabla4[[#This Row],[Costo previsto]]-Tabla4[[#This Row],[Costo real]]</f>
        <v>0</v>
      </c>
      <c r="F38" s="15"/>
      <c r="G38" s="32" t="s">
        <v>13</v>
      </c>
      <c r="H38" s="128">
        <f>SUBTOTAL(109,Tabla9[Costo previsto])</f>
        <v>0</v>
      </c>
      <c r="I38" s="128">
        <f>SUBTOTAL(109,Tabla9[Costo real])</f>
        <v>0</v>
      </c>
      <c r="J38" s="128">
        <f>SUBTOTAL(109,Tabla9[Diferencia])</f>
        <v>0</v>
      </c>
    </row>
    <row r="39" spans="1:10" ht="18" customHeight="1" thickBot="1" x14ac:dyDescent="0.25">
      <c r="A39" s="23"/>
      <c r="B39" s="48" t="s">
        <v>12</v>
      </c>
      <c r="C39" s="137"/>
      <c r="D39" s="138"/>
      <c r="E39" s="137">
        <f>Tabla4[[#This Row],[Costo previsto]]-Tabla4[[#This Row],[Costo real]]</f>
        <v>0</v>
      </c>
      <c r="F39" s="2"/>
      <c r="G39" s="71"/>
      <c r="H39" s="71"/>
      <c r="I39" s="71"/>
      <c r="J39" s="71"/>
    </row>
    <row r="40" spans="1:10" ht="18" customHeight="1" thickBot="1" x14ac:dyDescent="0.25">
      <c r="A40" s="1"/>
      <c r="B40" s="60" t="s">
        <v>13</v>
      </c>
      <c r="C40" s="139">
        <f>SUBTOTAL(109,Tabla4[Costo previsto])</f>
        <v>1200</v>
      </c>
      <c r="D40" s="140">
        <f>SUBTOTAL(109,Tabla4[Costo real])</f>
        <v>1200</v>
      </c>
      <c r="E40" s="141">
        <f>SUBTOTAL(109,Tabla4[Diferencia])</f>
        <v>0</v>
      </c>
      <c r="F40" s="2"/>
      <c r="G40" s="60" t="s">
        <v>55</v>
      </c>
      <c r="H40" s="22" t="s">
        <v>35</v>
      </c>
      <c r="I40" s="18" t="s">
        <v>36</v>
      </c>
      <c r="J40" s="64" t="s">
        <v>37</v>
      </c>
    </row>
    <row r="41" spans="1:10" ht="18" customHeight="1" thickBot="1" x14ac:dyDescent="0.25">
      <c r="A41" s="1"/>
      <c r="B41" s="71"/>
      <c r="C41" s="71"/>
      <c r="D41" s="71"/>
      <c r="E41" s="71"/>
      <c r="F41" s="24"/>
      <c r="G41" s="50" t="s">
        <v>70</v>
      </c>
      <c r="H41" s="131"/>
      <c r="I41" s="171"/>
      <c r="J41" s="172">
        <f>Tabla10[[#This Row],[Costo previsto]]-Tabla10[[#This Row],[Costo real]]</f>
        <v>0</v>
      </c>
    </row>
    <row r="42" spans="1:10" ht="18" customHeight="1" thickBot="1" x14ac:dyDescent="0.25">
      <c r="A42" s="1"/>
      <c r="B42" s="61" t="s">
        <v>23</v>
      </c>
      <c r="C42" s="49" t="s">
        <v>35</v>
      </c>
      <c r="D42" s="25" t="s">
        <v>36</v>
      </c>
      <c r="E42" s="25" t="s">
        <v>37</v>
      </c>
      <c r="F42" s="24"/>
      <c r="G42" s="34" t="s">
        <v>71</v>
      </c>
      <c r="H42" s="173"/>
      <c r="I42" s="132"/>
      <c r="J42" s="132">
        <f>Tabla10[[#This Row],[Costo previsto]]-Tabla10[[#This Row],[Costo real]]</f>
        <v>0</v>
      </c>
    </row>
    <row r="43" spans="1:10" ht="18" customHeight="1" thickBot="1" x14ac:dyDescent="0.25">
      <c r="A43" s="1"/>
      <c r="B43" s="27" t="s">
        <v>24</v>
      </c>
      <c r="C43" s="171">
        <v>13500</v>
      </c>
      <c r="D43" s="126">
        <v>13500</v>
      </c>
      <c r="E43" s="126">
        <f>Tabla5[[#This Row],[Costo previsto]]-Tabla5[[#This Row],[Costo real]]</f>
        <v>0</v>
      </c>
      <c r="F43" s="24"/>
      <c r="G43" s="51" t="s">
        <v>12</v>
      </c>
      <c r="H43" s="174"/>
      <c r="I43" s="171"/>
      <c r="J43" s="175">
        <f>Tabla10[[#This Row],[Costo previsto]]-Tabla10[[#This Row],[Costo real]]</f>
        <v>0</v>
      </c>
    </row>
    <row r="44" spans="1:10" ht="18" customHeight="1" thickBot="1" x14ac:dyDescent="0.25">
      <c r="A44" s="1"/>
      <c r="B44" s="30" t="s">
        <v>25</v>
      </c>
      <c r="C44" s="197">
        <v>6000</v>
      </c>
      <c r="D44" s="169">
        <v>6000</v>
      </c>
      <c r="E44" s="169">
        <f>Tabla5[[#This Row],[Costo previsto]]-Tabla5[[#This Row],[Costo real]]</f>
        <v>0</v>
      </c>
      <c r="F44" s="2"/>
      <c r="G44" s="60" t="s">
        <v>13</v>
      </c>
      <c r="H44" s="176">
        <f>SUBTOTAL(109,Tabla10[Costo previsto])</f>
        <v>0</v>
      </c>
      <c r="I44" s="177">
        <f>SUBTOTAL(109,Tabla10[Costo real])</f>
        <v>0</v>
      </c>
      <c r="J44" s="178">
        <f>SUBTOTAL(109,Tabla10[Diferencia])</f>
        <v>0</v>
      </c>
    </row>
    <row r="45" spans="1:10" ht="18" customHeight="1" x14ac:dyDescent="0.2">
      <c r="A45" s="1"/>
      <c r="B45" s="31" t="s">
        <v>12</v>
      </c>
      <c r="C45" s="171">
        <v>1200</v>
      </c>
      <c r="D45" s="126">
        <v>1200</v>
      </c>
      <c r="E45" s="126">
        <f>Tabla5[[#This Row],[Costo previsto]]-Tabla5[[#This Row],[Costo real]]</f>
        <v>0</v>
      </c>
      <c r="F45" s="2"/>
      <c r="G45" s="71"/>
      <c r="H45" s="71"/>
      <c r="I45" s="71"/>
      <c r="J45" s="71"/>
    </row>
    <row r="46" spans="1:10" ht="18" customHeight="1" x14ac:dyDescent="0.2">
      <c r="A46" s="1"/>
      <c r="B46" s="67" t="s">
        <v>13</v>
      </c>
      <c r="C46" s="198">
        <f>SUBTOTAL(109,Tabla5[Costo previsto])</f>
        <v>20700</v>
      </c>
      <c r="D46" s="128">
        <f>SUBTOTAL(109,Tabla5[Costo real])</f>
        <v>20700</v>
      </c>
      <c r="E46" s="128">
        <f>SUBTOTAL(109,Tabla5[Diferencia])</f>
        <v>0</v>
      </c>
      <c r="F46" s="2"/>
      <c r="G46" s="61" t="s">
        <v>56</v>
      </c>
      <c r="H46" s="49" t="s">
        <v>35</v>
      </c>
      <c r="I46" s="25" t="s">
        <v>36</v>
      </c>
      <c r="J46" s="62" t="s">
        <v>37</v>
      </c>
    </row>
    <row r="47" spans="1:10" ht="18" customHeight="1" thickBot="1" x14ac:dyDescent="0.25">
      <c r="A47" s="1"/>
      <c r="B47" s="71"/>
      <c r="C47" s="71"/>
      <c r="D47" s="71"/>
      <c r="E47" s="71"/>
      <c r="F47" s="15"/>
      <c r="G47" s="52" t="s">
        <v>57</v>
      </c>
      <c r="H47" s="179"/>
      <c r="I47" s="180"/>
      <c r="J47" s="179">
        <f>Tabla11[[#This Row],[Costo previsto]]-Tabla11[[#This Row],[Costo real]]</f>
        <v>0</v>
      </c>
    </row>
    <row r="48" spans="1:10" ht="18" customHeight="1" thickBot="1" x14ac:dyDescent="0.25">
      <c r="A48" s="1"/>
      <c r="B48" s="60" t="s">
        <v>75</v>
      </c>
      <c r="C48" s="20" t="s">
        <v>35</v>
      </c>
      <c r="D48" s="20" t="s">
        <v>36</v>
      </c>
      <c r="E48" s="20" t="s">
        <v>37</v>
      </c>
      <c r="F48" s="15"/>
      <c r="G48" s="44" t="s">
        <v>58</v>
      </c>
      <c r="H48" s="181"/>
      <c r="I48" s="182"/>
      <c r="J48" s="181">
        <f>Tabla11[[#This Row],[Costo previsto]]-Tabla11[[#This Row],[Costo real]]</f>
        <v>0</v>
      </c>
    </row>
    <row r="49" spans="1:10" ht="18" customHeight="1" thickBot="1" x14ac:dyDescent="0.25">
      <c r="A49" s="1"/>
      <c r="B49" s="54" t="s">
        <v>76</v>
      </c>
      <c r="C49" s="135"/>
      <c r="D49" s="135"/>
      <c r="E49" s="131">
        <f>Tabla6[[#This Row],[Costo previsto]]-Tabla6[[#This Row],[Costo real]]</f>
        <v>0</v>
      </c>
      <c r="F49" s="15"/>
      <c r="G49" s="53" t="s">
        <v>59</v>
      </c>
      <c r="H49" s="179"/>
      <c r="I49" s="180"/>
      <c r="J49" s="179">
        <f>Tabla11[[#This Row],[Costo previsto]]-Tabla11[[#This Row],[Costo real]]</f>
        <v>0</v>
      </c>
    </row>
    <row r="50" spans="1:10" ht="18" customHeight="1" thickBot="1" x14ac:dyDescent="0.25">
      <c r="A50" s="1"/>
      <c r="B50" s="34" t="s">
        <v>77</v>
      </c>
      <c r="C50" s="132"/>
      <c r="D50" s="132"/>
      <c r="E50" s="132">
        <f>Tabla6[[#This Row],[Costo previsto]]-Tabla6[[#This Row],[Costo real]]</f>
        <v>0</v>
      </c>
      <c r="F50" s="2"/>
      <c r="G50" s="67" t="s">
        <v>13</v>
      </c>
      <c r="H50" s="183">
        <f>SUBTOTAL(109,Tabla11[Costo previsto])</f>
        <v>0</v>
      </c>
      <c r="I50" s="184">
        <f>SUBTOTAL(109,Tabla11[Costo real])</f>
        <v>0</v>
      </c>
      <c r="J50" s="185">
        <f>SUBTOTAL(109,Tabla11[Diferencia])</f>
        <v>0</v>
      </c>
    </row>
    <row r="51" spans="1:10" ht="18" customHeight="1" thickBot="1" x14ac:dyDescent="0.25">
      <c r="A51" s="1"/>
      <c r="B51" s="54" t="s">
        <v>78</v>
      </c>
      <c r="C51" s="135"/>
      <c r="D51" s="163"/>
      <c r="E51" s="164">
        <f>Tabla6[[#This Row],[Costo previsto]]-Tabla6[[#This Row],[Costo real]]</f>
        <v>0</v>
      </c>
      <c r="F51" s="2"/>
      <c r="G51" s="71"/>
      <c r="H51" s="71"/>
      <c r="I51" s="71"/>
      <c r="J51" s="71"/>
    </row>
    <row r="52" spans="1:10" ht="18" customHeight="1" thickBot="1" x14ac:dyDescent="0.25">
      <c r="A52" s="1"/>
      <c r="B52" s="34" t="s">
        <v>26</v>
      </c>
      <c r="C52" s="132"/>
      <c r="D52" s="173"/>
      <c r="E52" s="132">
        <f>Tabla6[[#This Row],[Costo previsto]]-Tabla6[[#This Row],[Costo real]]</f>
        <v>0</v>
      </c>
      <c r="F52" s="2"/>
      <c r="G52" s="60" t="s">
        <v>60</v>
      </c>
      <c r="H52" s="22" t="s">
        <v>35</v>
      </c>
      <c r="I52" s="20" t="s">
        <v>36</v>
      </c>
      <c r="J52" s="20" t="s">
        <v>37</v>
      </c>
    </row>
    <row r="53" spans="1:10" ht="18" customHeight="1" thickBot="1" x14ac:dyDescent="0.25">
      <c r="A53" s="1"/>
      <c r="B53" s="55" t="s">
        <v>12</v>
      </c>
      <c r="C53" s="174"/>
      <c r="D53" s="135"/>
      <c r="E53" s="135">
        <f>Tabla6[[#This Row],[Costo previsto]]-Tabla6[[#This Row],[Costo real]]</f>
        <v>0</v>
      </c>
      <c r="F53" s="24"/>
      <c r="G53" s="51" t="s">
        <v>61</v>
      </c>
      <c r="H53" s="186"/>
      <c r="I53" s="135"/>
      <c r="J53" s="135">
        <f>Tabla12[[#This Row],[Costo previsto]]-Tabla12[[#This Row],[Costo real]]</f>
        <v>0</v>
      </c>
    </row>
    <row r="54" spans="1:10" ht="18" customHeight="1" thickBot="1" x14ac:dyDescent="0.25">
      <c r="A54" s="1"/>
      <c r="B54" s="60" t="s">
        <v>13</v>
      </c>
      <c r="C54" s="139">
        <f>SUBTOTAL(109,Tabla6[Costo previsto])</f>
        <v>0</v>
      </c>
      <c r="D54" s="139">
        <f>SUBTOTAL(109,Tabla6[Costo real])</f>
        <v>0</v>
      </c>
      <c r="E54" s="139">
        <f>SUBTOTAL(109,Tabla6[Diferencia])</f>
        <v>0</v>
      </c>
      <c r="F54" s="24"/>
      <c r="G54" s="56" t="s">
        <v>62</v>
      </c>
      <c r="H54" s="187"/>
      <c r="I54" s="132"/>
      <c r="J54" s="132">
        <f>Tabla12[[#This Row],[Costo previsto]]-Tabla12[[#This Row],[Costo real]]</f>
        <v>0</v>
      </c>
    </row>
    <row r="55" spans="1:10" ht="18" customHeight="1" thickBot="1" x14ac:dyDescent="0.25">
      <c r="A55" s="1"/>
      <c r="B55" s="71"/>
      <c r="C55" s="71"/>
      <c r="D55" s="71"/>
      <c r="E55" s="71"/>
      <c r="F55" s="24"/>
      <c r="G55" s="51" t="s">
        <v>63</v>
      </c>
      <c r="H55" s="186"/>
      <c r="I55" s="135"/>
      <c r="J55" s="188">
        <f>Tabla12[[#This Row],[Costo previsto]]-Tabla12[[#This Row],[Costo real]]</f>
        <v>0</v>
      </c>
    </row>
    <row r="56" spans="1:10" ht="18" customHeight="1" thickBot="1" x14ac:dyDescent="0.25">
      <c r="A56" s="1"/>
      <c r="B56" s="14" t="s">
        <v>27</v>
      </c>
      <c r="C56" s="12" t="s">
        <v>35</v>
      </c>
      <c r="D56" s="13" t="s">
        <v>36</v>
      </c>
      <c r="E56" s="68" t="s">
        <v>37</v>
      </c>
      <c r="F56" s="24"/>
      <c r="G56" s="57" t="s">
        <v>12</v>
      </c>
      <c r="H56" s="189"/>
      <c r="I56" s="161"/>
      <c r="J56" s="165">
        <f>Tabla12[[#This Row],[Costo previsto]]-Tabla12[[#This Row],[Costo real]]</f>
        <v>0</v>
      </c>
    </row>
    <row r="57" spans="1:10" ht="18" customHeight="1" thickBot="1" x14ac:dyDescent="0.25">
      <c r="A57" s="1"/>
      <c r="B57" s="31" t="s">
        <v>68</v>
      </c>
      <c r="C57" s="186">
        <v>1500</v>
      </c>
      <c r="D57" s="126">
        <v>1500</v>
      </c>
      <c r="E57" s="126">
        <f>Tabla7[[#This Row],[Costo previsto]]-Tabla7[[#This Row],[Costo real]]</f>
        <v>0</v>
      </c>
      <c r="F57" s="2"/>
      <c r="G57" s="60" t="s">
        <v>13</v>
      </c>
      <c r="H57" s="190">
        <f>SUBTOTAL(109,Tabla12[Costo previsto])</f>
        <v>0</v>
      </c>
      <c r="I57" s="139">
        <f>SUBTOTAL(109,Tabla12[Costo real])</f>
        <v>0</v>
      </c>
      <c r="J57" s="139">
        <f>SUBTOTAL(109,Tabla12[Diferencia])</f>
        <v>0</v>
      </c>
    </row>
    <row r="58" spans="1:10" ht="18" customHeight="1" thickBot="1" x14ac:dyDescent="0.25">
      <c r="A58" s="1"/>
      <c r="B58" s="30" t="s">
        <v>28</v>
      </c>
      <c r="C58" s="170"/>
      <c r="D58" s="169"/>
      <c r="E58" s="169">
        <f>Tabla7[[#This Row],[Costo previsto]]-Tabla7[[#This Row],[Costo real]]</f>
        <v>0</v>
      </c>
      <c r="F58" s="1"/>
      <c r="G58" s="96"/>
      <c r="H58" s="96"/>
      <c r="I58" s="96"/>
      <c r="J58" s="96"/>
    </row>
    <row r="59" spans="1:10" ht="18" customHeight="1" thickBot="1" x14ac:dyDescent="0.25">
      <c r="A59" s="1"/>
      <c r="B59" s="29" t="s">
        <v>29</v>
      </c>
      <c r="C59" s="124"/>
      <c r="D59" s="126"/>
      <c r="E59" s="126">
        <f>Tabla7[[#This Row],[Costo previsto]]-Tabla7[[#This Row],[Costo real]]</f>
        <v>0</v>
      </c>
      <c r="F59" s="1"/>
      <c r="G59" s="77" t="s">
        <v>74</v>
      </c>
      <c r="H59" s="77"/>
      <c r="I59" s="77"/>
      <c r="J59" s="191">
        <f>SUM(C23,C33,C40,C46,C54,C64,H22,H31,H38,H44,H50,H57)</f>
        <v>36800</v>
      </c>
    </row>
    <row r="60" spans="1:10" ht="18" customHeight="1" thickBot="1" x14ac:dyDescent="0.25">
      <c r="A60" s="1"/>
      <c r="B60" s="30" t="s">
        <v>69</v>
      </c>
      <c r="C60" s="170">
        <v>300</v>
      </c>
      <c r="D60" s="169">
        <v>300</v>
      </c>
      <c r="E60" s="170">
        <f>Tabla7[[#This Row],[Costo previsto]]-Tabla7[[#This Row],[Costo real]]</f>
        <v>0</v>
      </c>
      <c r="F60" s="1"/>
      <c r="G60" s="77"/>
      <c r="H60" s="77"/>
      <c r="I60" s="77"/>
      <c r="J60" s="191"/>
    </row>
    <row r="61" spans="1:10" ht="18" customHeight="1" thickBot="1" x14ac:dyDescent="0.25">
      <c r="A61" s="1"/>
      <c r="B61" s="31" t="s">
        <v>30</v>
      </c>
      <c r="C61" s="124">
        <v>7000</v>
      </c>
      <c r="D61" s="124">
        <v>7000</v>
      </c>
      <c r="E61" s="124">
        <f>Tabla7[[#This Row],[Costo previsto]]-Tabla7[[#This Row],[Costo real]]</f>
        <v>0</v>
      </c>
      <c r="F61" s="1"/>
      <c r="G61" s="77" t="s">
        <v>64</v>
      </c>
      <c r="H61" s="77"/>
      <c r="I61" s="77"/>
      <c r="J61" s="192">
        <f>SUM(D23,D33,D40,D46,D54,D64,I22,I31,I38,I44,I50,I57)</f>
        <v>36970</v>
      </c>
    </row>
    <row r="62" spans="1:10" ht="18" customHeight="1" thickBot="1" x14ac:dyDescent="0.25">
      <c r="A62" s="1"/>
      <c r="B62" s="30" t="s">
        <v>31</v>
      </c>
      <c r="C62" s="169"/>
      <c r="D62" s="123"/>
      <c r="E62" s="169">
        <f>Tabla7[[#This Row],[Costo previsto]]-Tabla7[[#This Row],[Costo real]]</f>
        <v>0</v>
      </c>
      <c r="F62" s="1"/>
      <c r="G62" s="77"/>
      <c r="H62" s="77"/>
      <c r="I62" s="77"/>
      <c r="J62" s="192"/>
    </row>
    <row r="63" spans="1:10" ht="18" customHeight="1" x14ac:dyDescent="0.2">
      <c r="A63" s="1"/>
      <c r="B63" s="31" t="s">
        <v>12</v>
      </c>
      <c r="C63" s="186"/>
      <c r="D63" s="127"/>
      <c r="E63" s="126">
        <f>Tabla7[[#This Row],[Costo previsto]]-Tabla7[[#This Row],[Costo real]]</f>
        <v>0</v>
      </c>
      <c r="F63" s="1"/>
      <c r="G63" s="77" t="s">
        <v>65</v>
      </c>
      <c r="H63" s="77"/>
      <c r="I63" s="77"/>
      <c r="J63" s="193">
        <f>SUM(E23,E33,E40,E46,E54,E64,J22,J31,J38,J44,J50,J57)</f>
        <v>-170</v>
      </c>
    </row>
    <row r="64" spans="1:10" ht="18" customHeight="1" thickBot="1" x14ac:dyDescent="0.25">
      <c r="A64" s="1"/>
      <c r="B64" s="16" t="s">
        <v>13</v>
      </c>
      <c r="C64" s="194">
        <f>SUBTOTAL(109,Tabla7[Costo previsto])</f>
        <v>8800</v>
      </c>
      <c r="D64" s="195">
        <f>SUBTOTAL(109,Tabla7[Costo real])</f>
        <v>8800</v>
      </c>
      <c r="E64" s="196">
        <f>SUBTOTAL(109,Tabla7[Diferencia])</f>
        <v>0</v>
      </c>
      <c r="F64" s="1"/>
      <c r="G64" s="77"/>
      <c r="H64" s="77"/>
      <c r="I64" s="77"/>
      <c r="J64" s="193"/>
    </row>
    <row r="65" ht="20.100000000000001" customHeight="1" x14ac:dyDescent="0.2"/>
  </sheetData>
  <mergeCells count="33">
    <mergeCell ref="B3:J3"/>
    <mergeCell ref="C6:D6"/>
    <mergeCell ref="B24:E24"/>
    <mergeCell ref="B34:E34"/>
    <mergeCell ref="B41:E41"/>
    <mergeCell ref="G23:J23"/>
    <mergeCell ref="G32:J32"/>
    <mergeCell ref="G39:J39"/>
    <mergeCell ref="B47:E47"/>
    <mergeCell ref="J63:J64"/>
    <mergeCell ref="G63:I64"/>
    <mergeCell ref="J61:J62"/>
    <mergeCell ref="G61:I62"/>
    <mergeCell ref="G59:I60"/>
    <mergeCell ref="J59:J60"/>
    <mergeCell ref="G58:J58"/>
    <mergeCell ref="B55:E55"/>
    <mergeCell ref="G45:J45"/>
    <mergeCell ref="G51:J51"/>
    <mergeCell ref="B2:J2"/>
    <mergeCell ref="G9:I10"/>
    <mergeCell ref="J9:J10"/>
    <mergeCell ref="C7:D7"/>
    <mergeCell ref="J5:J6"/>
    <mergeCell ref="C8:D8"/>
    <mergeCell ref="C9:D9"/>
    <mergeCell ref="C10:D10"/>
    <mergeCell ref="B8:B10"/>
    <mergeCell ref="B5:B7"/>
    <mergeCell ref="G7:I8"/>
    <mergeCell ref="G5:I6"/>
    <mergeCell ref="J7:J8"/>
    <mergeCell ref="C5:D5"/>
  </mergeCells>
  <phoneticPr fontId="2" type="noConversion"/>
  <conditionalFormatting sqref="E13:E23 E26:E33 E36:E40 E43:E46 E49:E54 E57:E64 J13:J22 J25:J31 J34:J38 J41:J44 J47:J50 J53:J57">
    <cfRule type="iconSet" priority="1">
      <iconSet iconSet="3Signs">
        <cfvo type="percent" val="0"/>
        <cfvo type="num" val="-20"/>
        <cfvo type="num" val="0"/>
      </iconSet>
    </cfRule>
  </conditionalFormatting>
  <pageMargins left="0.5" right="0.5" top="0.5" bottom="0.5" header="0.5" footer="0.5"/>
  <pageSetup paperSize="9" scale="52" orientation="portrait" horizontalDpi="4294967292" r:id="rId1"/>
  <headerFooter alignWithMargins="0"/>
  <drawing r:id="rId2"/>
  <tableParts count="12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mensual personal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Feregrino Araiza</dc:creator>
  <cp:lastModifiedBy>Juan Feregrino Araiza</cp:lastModifiedBy>
  <cp:lastPrinted>2019-12-27T01:50:49Z</cp:lastPrinted>
  <dcterms:created xsi:type="dcterms:W3CDTF">2017-12-27T06:42:21Z</dcterms:created>
  <dcterms:modified xsi:type="dcterms:W3CDTF">2019-12-27T02:06:35Z</dcterms:modified>
</cp:coreProperties>
</file>